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LICEO CAMORUCO\INDICADORES DE EVALUACION\"/>
    </mc:Choice>
  </mc:AlternateContent>
  <xr:revisionPtr revIDLastSave="0" documentId="13_ncr:1_{A3F53AD3-3F90-4629-8F7B-86F3C6C38A9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ESF 06-2021 BS" sheetId="1" r:id="rId1"/>
    <sheet name="ER 06-2021BS" sheetId="2" r:id="rId2"/>
    <sheet name="AEF MES JUNIO 2021" sheetId="3" r:id="rId3"/>
  </sheets>
  <externalReferences>
    <externalReference r:id="rId4"/>
  </externalReferences>
  <definedNames>
    <definedName name="_xlnm.Print_Area" localSheetId="1">'ER 06-2021BS'!$B$1:$E$102</definedName>
    <definedName name="_xlnm.Print_Titles" localSheetId="1">'ER 06-2021BS'!$1:$7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" i="3" l="1"/>
  <c r="F67" i="3"/>
  <c r="G71" i="1"/>
  <c r="G58" i="1"/>
  <c r="F61" i="1"/>
  <c r="F37" i="1"/>
  <c r="D80" i="3"/>
  <c r="F69" i="3"/>
  <c r="F34" i="3"/>
  <c r="E121" i="3"/>
  <c r="E114" i="3"/>
  <c r="E95" i="3"/>
  <c r="E85" i="3"/>
  <c r="E77" i="3"/>
  <c r="D32" i="3"/>
  <c r="D30" i="3"/>
  <c r="D99" i="2" l="1"/>
  <c r="D77" i="2"/>
  <c r="D37" i="2"/>
  <c r="D14" i="2"/>
  <c r="D15" i="2" s="1"/>
  <c r="D20" i="2" s="1"/>
  <c r="D76" i="1"/>
  <c r="E122" i="3" s="1"/>
  <c r="D124" i="3" s="1"/>
  <c r="D65" i="1"/>
  <c r="D59" i="1"/>
  <c r="D55" i="1"/>
  <c r="D51" i="1"/>
  <c r="D44" i="1"/>
  <c r="D35" i="1"/>
  <c r="E96" i="3" s="1"/>
  <c r="D98" i="3" s="1"/>
  <c r="D30" i="1"/>
  <c r="D24" i="1"/>
  <c r="D20" i="1"/>
  <c r="E84" i="3" s="1"/>
  <c r="D87" i="3" s="1"/>
  <c r="D15" i="1"/>
  <c r="D101" i="2" l="1"/>
  <c r="E107" i="3"/>
  <c r="D61" i="1"/>
  <c r="F31" i="3"/>
  <c r="E78" i="3"/>
  <c r="D26" i="1"/>
  <c r="D66" i="1" l="1"/>
  <c r="E18" i="3"/>
  <c r="D37" i="1"/>
  <c r="E17" i="3"/>
  <c r="E80" i="3"/>
  <c r="E67" i="3" l="1"/>
  <c r="E108" i="3"/>
  <c r="F32" i="3"/>
  <c r="D36" i="3" s="1"/>
  <c r="F30" i="3"/>
  <c r="D22" i="3"/>
  <c r="D78" i="1"/>
  <c r="D82" i="1" s="1"/>
  <c r="E66" i="3"/>
  <c r="D69" i="3" l="1"/>
  <c r="E69" i="3" s="1"/>
  <c r="E115" i="3"/>
  <c r="D117" i="3" s="1"/>
  <c r="D110" i="3"/>
  <c r="E110" i="3" s="1"/>
  <c r="E36" i="3"/>
  <c r="C59" i="3"/>
</calcChain>
</file>

<file path=xl/sharedStrings.xml><?xml version="1.0" encoding="utf-8"?>
<sst xmlns="http://schemas.openxmlformats.org/spreadsheetml/2006/main" count="235" uniqueCount="176">
  <si>
    <t xml:space="preserve">Estado de Situación Financiera </t>
  </si>
  <si>
    <t>Expresado en Bolivares.</t>
  </si>
  <si>
    <t>Descripción</t>
  </si>
  <si>
    <t>Monto. Bs.</t>
  </si>
  <si>
    <t>Part.</t>
  </si>
  <si>
    <t>Activo:</t>
  </si>
  <si>
    <t>Circulante</t>
  </si>
  <si>
    <t>Caja y Bancos:</t>
  </si>
  <si>
    <t xml:space="preserve">Caja </t>
  </si>
  <si>
    <t xml:space="preserve">Bancos </t>
  </si>
  <si>
    <t>Depositos en Garantia</t>
  </si>
  <si>
    <t xml:space="preserve">        Total Caja y Bancos</t>
  </si>
  <si>
    <t>Cuentas por Cobrar:</t>
  </si>
  <si>
    <t>Cuentas por Cobrar comerciales</t>
  </si>
  <si>
    <t>Cuentas por Cobrar empleados</t>
  </si>
  <si>
    <t xml:space="preserve">        Total Cuentas por Cobrar</t>
  </si>
  <si>
    <t>Inventarios</t>
  </si>
  <si>
    <t>Total Inventarios</t>
  </si>
  <si>
    <t>Total Activo circulante</t>
  </si>
  <si>
    <t>Activos Fijos</t>
  </si>
  <si>
    <t>Activos Depreciables (Netos)</t>
  </si>
  <si>
    <t>Total Activo Fijo</t>
  </si>
  <si>
    <t>Otros Activos:</t>
  </si>
  <si>
    <t>Creditos Fiscales (Excedentes y Retenciones)</t>
  </si>
  <si>
    <t>Impuestos y Gastos Prepagados</t>
  </si>
  <si>
    <t>Total Activo</t>
  </si>
  <si>
    <t>Pasivo:</t>
  </si>
  <si>
    <t>Pasivo</t>
  </si>
  <si>
    <t>Pasivo Circulante</t>
  </si>
  <si>
    <t>Bancos</t>
  </si>
  <si>
    <t>Total Bancos</t>
  </si>
  <si>
    <t xml:space="preserve">  Cuentas x Pagar</t>
  </si>
  <si>
    <t>Proveedores Nacionales</t>
  </si>
  <si>
    <t>Otras Cuentas por Pagar (Accionistas)</t>
  </si>
  <si>
    <t>Impuesto Sobre la Renta por Pagar</t>
  </si>
  <si>
    <t>Impuestos Parafiscales por pagar</t>
  </si>
  <si>
    <t>Total Cuentas por Pagar</t>
  </si>
  <si>
    <t>Otras cuentas por Pagar</t>
  </si>
  <si>
    <t>Provisiones Por Pagar</t>
  </si>
  <si>
    <t>Total Otras cuentas por Pagar</t>
  </si>
  <si>
    <t>Gastos acumulados por pagar</t>
  </si>
  <si>
    <t>Retenciones y Anticipos de impuestos por pagar</t>
  </si>
  <si>
    <t>Total Gastos Acumulados</t>
  </si>
  <si>
    <t>Total Pasivo Circulante</t>
  </si>
  <si>
    <t>Total Pasivo Largo Plazo</t>
  </si>
  <si>
    <t>Pasivo Laboral</t>
  </si>
  <si>
    <t>Total Pasivo</t>
  </si>
  <si>
    <t>Patrimonio:</t>
  </si>
  <si>
    <t>Capital Social</t>
  </si>
  <si>
    <t>Aporte Futuras Capitalizaciones</t>
  </si>
  <si>
    <t>Reservas Legales</t>
  </si>
  <si>
    <t>Utilidades no distribuidas</t>
  </si>
  <si>
    <t>Resultados del Periodo</t>
  </si>
  <si>
    <t>Total Patrimonio</t>
  </si>
  <si>
    <t>Total Pasivo y Patrimonio</t>
  </si>
  <si>
    <t xml:space="preserve">Estado de Resultados </t>
  </si>
  <si>
    <t>Año 2021</t>
  </si>
  <si>
    <t>Ingresos:</t>
  </si>
  <si>
    <t>Ventas de Productos</t>
  </si>
  <si>
    <t>Descuentos</t>
  </si>
  <si>
    <t>Total Ingresos Operacionales</t>
  </si>
  <si>
    <t>Otros Ingresos</t>
  </si>
  <si>
    <t xml:space="preserve">Total Ingresos </t>
  </si>
  <si>
    <t>Costo Mercancia Vendida</t>
  </si>
  <si>
    <t>Total Costos Mercancia Vendida</t>
  </si>
  <si>
    <t>Utilidad Bruta en Ventas</t>
  </si>
  <si>
    <t>Gastos de Operaciones</t>
  </si>
  <si>
    <t>Adistramiento al Personal</t>
  </si>
  <si>
    <t>Aportes Patronales</t>
  </si>
  <si>
    <t>Articulos de Limpieza</t>
  </si>
  <si>
    <t>Depreciaciones y Amortizaciones</t>
  </si>
  <si>
    <t>GASTOS</t>
  </si>
  <si>
    <t>Gastos de Telefono</t>
  </si>
  <si>
    <t>Gastos de Transporte</t>
  </si>
  <si>
    <t>Gastos de Uniforme</t>
  </si>
  <si>
    <t>Indemnizaciones Laborales</t>
  </si>
  <si>
    <t>Otros Gastos Operativos</t>
  </si>
  <si>
    <t>Polizas de Seguro</t>
  </si>
  <si>
    <t>Reparación y Mantenimiento de Vehiculos</t>
  </si>
  <si>
    <t>Sueldos y Salarios</t>
  </si>
  <si>
    <t>Mantenimiento Sistemas/ Redes / Internet</t>
  </si>
  <si>
    <t>Total Costos Directos</t>
  </si>
  <si>
    <t>Gastos Administrativos</t>
  </si>
  <si>
    <t>Articulos de Computación</t>
  </si>
  <si>
    <t>Articulos de Escritorio</t>
  </si>
  <si>
    <t>Comisiones Bancarias</t>
  </si>
  <si>
    <t>Cuentas Incobrables</t>
  </si>
  <si>
    <t>Envios y Encomiendas</t>
  </si>
  <si>
    <t>Gasto de ISLR</t>
  </si>
  <si>
    <t>Gastos de Agua</t>
  </si>
  <si>
    <t>Gastos de Alquiler</t>
  </si>
  <si>
    <t>Gastos de Aseo</t>
  </si>
  <si>
    <t>Gastos de Electricidad</t>
  </si>
  <si>
    <t>Gastos de Papeleria</t>
  </si>
  <si>
    <t>Gastos de Publicidad</t>
  </si>
  <si>
    <t>Gastos de Tramites</t>
  </si>
  <si>
    <t>Gastos no Deducibles</t>
  </si>
  <si>
    <t>Honorarios Profesionales</t>
  </si>
  <si>
    <t>IGTF No Deducible</t>
  </si>
  <si>
    <t>Impuestos Parafiscales</t>
  </si>
  <si>
    <t>Intereses Gastos</t>
  </si>
  <si>
    <t>Mejoras a Instalaciones</t>
  </si>
  <si>
    <t>Multas</t>
  </si>
  <si>
    <t>Otros Gastos Administrativos</t>
  </si>
  <si>
    <t>Reparación y Mantenimiento de Equipos de Oficina</t>
  </si>
  <si>
    <t>Servicios Administrativos</t>
  </si>
  <si>
    <t>Sistemas de Seguridad</t>
  </si>
  <si>
    <t>Esparcimiento y Agasajos al personal</t>
  </si>
  <si>
    <t>Total Gastos Administrativos</t>
  </si>
  <si>
    <t>Gastos de Ventas</t>
  </si>
  <si>
    <t>Gastos de Representación</t>
  </si>
  <si>
    <t>Gastos en Combustibles</t>
  </si>
  <si>
    <t>Gastos Varios en Ventas</t>
  </si>
  <si>
    <t>Otros Gastos de Ventas</t>
  </si>
  <si>
    <t>Viaticos</t>
  </si>
  <si>
    <t>Total Gastos de Ventas</t>
  </si>
  <si>
    <t>Resultado  Neto despúes de ISLR</t>
  </si>
  <si>
    <t>Razones Financieras al Corte 05/ 2021</t>
  </si>
  <si>
    <t>Liquidez</t>
  </si>
  <si>
    <t>Circulante:</t>
  </si>
  <si>
    <t>Líquidez</t>
  </si>
  <si>
    <t>Razón de rapidez o prueba ácida</t>
  </si>
  <si>
    <t>Rapidez Prueba Ácida</t>
  </si>
  <si>
    <t>Inventario</t>
  </si>
  <si>
    <t>Acidez Prueba rápida</t>
  </si>
  <si>
    <t>Apalancamiento</t>
  </si>
  <si>
    <t>Deudas Totales</t>
  </si>
  <si>
    <t>Activos Totales</t>
  </si>
  <si>
    <t>Deudas Totales a Activos Totales</t>
  </si>
  <si>
    <t>Rotación de Inventarios</t>
  </si>
  <si>
    <t>Rotación de Inventarios: Ventas/ Inventarios.</t>
  </si>
  <si>
    <t>Ventas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</si>
  <si>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intermensual</t>
    </r>
  </si>
  <si>
    <t>Rotación Inventarios</t>
  </si>
  <si>
    <t>Período promedio de cobranza : Cuentas por Cobrar/ Ventas por día</t>
  </si>
  <si>
    <t>Cuentas por Cobrar</t>
  </si>
  <si>
    <t>Ventas al dia</t>
  </si>
  <si>
    <t>Período promedio de Cobranza.( Días)</t>
  </si>
  <si>
    <t>Días</t>
  </si>
  <si>
    <t>Rotación de activo Fijo : Ventas/ Activos fijos netos</t>
  </si>
  <si>
    <t xml:space="preserve">Rotación de Activo Fijo </t>
  </si>
  <si>
    <t>Rentabilidad.</t>
  </si>
  <si>
    <t>Margen de utiliidad sobre las ventas: UAISLR/Activos Totales</t>
  </si>
  <si>
    <t>Utilidad antes de ISLR ( U. Bruta)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</si>
  <si>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>Intermensual Margen Utilidad</t>
    </r>
  </si>
  <si>
    <t>Margen de Utilidad sobre Vtas.</t>
  </si>
  <si>
    <t>Rendimiento sobre Activos Totales: Ingreso neto / Activos Totales</t>
  </si>
  <si>
    <t>Ingreso neto ( Ingreso- Dcto y Dev. Vtas)</t>
  </si>
  <si>
    <t>Rendimiento sobre Activos Totales</t>
  </si>
  <si>
    <t>Rendimiento sobre Capital Contable Ingreso neto / Capital Contable.</t>
  </si>
  <si>
    <t>Capital Contable</t>
  </si>
  <si>
    <t>Rendimiento sobre Capital Contable</t>
  </si>
  <si>
    <t>Economista Carlos Ñáñez R</t>
  </si>
  <si>
    <t>Profesor de la Universidad de Carabobo</t>
  </si>
  <si>
    <t xml:space="preserve">Escuela de Economía FACES </t>
  </si>
  <si>
    <t>Inflación Anualizada Mes Mayo OVF</t>
  </si>
  <si>
    <t>Inflación Acumulada Acumulada Mayo OVF</t>
  </si>
  <si>
    <t>Datos Año 2021 Mes junio</t>
  </si>
  <si>
    <t>Activo Circulante - Inventario / Pasivo Circulante Mes 06/ 2021</t>
  </si>
  <si>
    <t>Activo Circulante al Mes 06-2021</t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</si>
  <si>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intermensual mes 06 vs mes 05 /2021</t>
    </r>
  </si>
  <si>
    <r>
      <rPr>
        <sz val="12"/>
        <color indexed="8"/>
        <rFont val="Algerian"/>
        <family val="5"/>
      </rPr>
      <t>∆</t>
    </r>
    <r>
      <rPr>
        <sz val="12"/>
        <color indexed="8"/>
        <rFont val="Times New Roman"/>
        <family val="1"/>
      </rPr>
      <t xml:space="preserve"> Deudas Totales/ Activo Total mes 06 vs mes 05</t>
    </r>
  </si>
  <si>
    <t>Las Deudas totales representan un 39% del Activo Total</t>
  </si>
  <si>
    <t>Los días en promedio de cobranza superan los 52 días, se mantiene con una discreta disminución de empleo del exigible de 0,45%</t>
  </si>
  <si>
    <t>Los activos fijos, rotan en una proporción de 23,45 veces con relación a las Ventas Totales</t>
  </si>
  <si>
    <t>Mes 06-2021</t>
  </si>
  <si>
    <t>Pasivo Circulante al Mes 06-2021</t>
  </si>
  <si>
    <t>XX, C.A.</t>
  </si>
  <si>
    <t>Inmovilización Líquidez por inventario Mes 06 2025</t>
  </si>
  <si>
    <t>Deudas Totales a Activos Totales  Deudas Totales/ Activos Totales mes 06-2025</t>
  </si>
  <si>
    <t>Activo Circulante - Inventario / Pasivo Circulante Mes 06/ 2025</t>
  </si>
  <si>
    <t>Activo Circulante/ Pasivo Circulante Mes 05/ 2025</t>
  </si>
  <si>
    <t>Activo Circulante/ Pasivo Circulante Mes 06/ 2025</t>
  </si>
  <si>
    <t>Al  31-06-2025</t>
  </si>
  <si>
    <t>Desde el 01/01/2025 al 30/06/2025</t>
  </si>
  <si>
    <t>Al  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</si>
</sst>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(* #,##0.0_);_(* \(#,##0.0\);_(* &quot;-&quot;??_);_(@_)"/>
    <numFmt numFmtId="166" formatCode="_(* #,##0_);_(* \(#,##0\);_(* &quot;-&quot;??_);_(@_)"/>
    <numFmt numFmtId="167" formatCode="[$-409]mmm\-yy;@"/>
    <numFmt numFmtId="168" formatCode="0.0%"/>
    <numFmt numFmtId="169" formatCode="#,##0.0"/>
    <numFmt numFmtId="170" formatCode="_(* #,##0.00_);_(* \(#,##0.00\);_(* &quot;-&quot;??_);_(@_)"/>
  </numFmts>
  <fonts count="19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12"/>
      <color indexed="8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Algerian"/>
      <family val="5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2"/>
      <color theme="4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top"/>
    </xf>
    <xf numFmtId="164" fontId="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top"/>
    </xf>
    <xf numFmtId="0" fontId="9" fillId="0" borderId="0"/>
  </cellStyleXfs>
  <cellXfs count="166">
    <xf numFmtId="0" fontId="0" fillId="0" borderId="0" xfId="0">
      <alignment vertical="top"/>
    </xf>
    <xf numFmtId="0" fontId="0" fillId="0" borderId="0" xfId="0" applyAlignment="1"/>
    <xf numFmtId="165" fontId="0" fillId="0" borderId="0" xfId="1" applyNumberFormat="1" applyFont="1" applyAlignment="1"/>
    <xf numFmtId="165" fontId="0" fillId="0" borderId="0" xfId="1" applyNumberFormat="1" applyFont="1" applyBorder="1" applyAlignment="1"/>
    <xf numFmtId="0" fontId="2" fillId="2" borderId="2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 wrapText="1"/>
    </xf>
    <xf numFmtId="39" fontId="2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165" fontId="1" fillId="0" borderId="3" xfId="1" applyNumberFormat="1" applyFont="1" applyBorder="1" applyAlignment="1"/>
    <xf numFmtId="0" fontId="3" fillId="0" borderId="4" xfId="0" applyFont="1" applyBorder="1" applyAlignment="1">
      <alignment horizontal="left" indent="1"/>
    </xf>
    <xf numFmtId="165" fontId="4" fillId="0" borderId="4" xfId="1" applyNumberFormat="1" applyFont="1" applyBorder="1" applyAlignment="1"/>
    <xf numFmtId="0" fontId="4" fillId="0" borderId="4" xfId="0" applyFont="1" applyBorder="1" applyAlignment="1"/>
    <xf numFmtId="0" fontId="3" fillId="0" borderId="5" xfId="0" applyFont="1" applyBorder="1" applyAlignment="1">
      <alignment horizontal="left" indent="1"/>
    </xf>
    <xf numFmtId="166" fontId="4" fillId="0" borderId="5" xfId="1" applyNumberFormat="1" applyFont="1" applyBorder="1" applyAlignment="1">
      <alignment horizontal="left"/>
    </xf>
    <xf numFmtId="9" fontId="4" fillId="0" borderId="5" xfId="2" applyFont="1" applyBorder="1" applyAlignment="1">
      <alignment horizontal="center"/>
    </xf>
    <xf numFmtId="0" fontId="4" fillId="0" borderId="5" xfId="0" applyFont="1" applyBorder="1" applyAlignment="1">
      <alignment horizontal="left" indent="1"/>
    </xf>
    <xf numFmtId="0" fontId="3" fillId="3" borderId="5" xfId="0" applyFont="1" applyFill="1" applyBorder="1" applyAlignment="1">
      <alignment horizontal="left" indent="1"/>
    </xf>
    <xf numFmtId="166" fontId="3" fillId="3" borderId="5" xfId="1" applyNumberFormat="1" applyFont="1" applyFill="1" applyBorder="1" applyAlignment="1">
      <alignment horizontal="left"/>
    </xf>
    <xf numFmtId="9" fontId="3" fillId="3" borderId="5" xfId="2" applyFont="1" applyFill="1" applyBorder="1" applyAlignment="1">
      <alignment horizontal="center"/>
    </xf>
    <xf numFmtId="0" fontId="4" fillId="0" borderId="6" xfId="0" applyFont="1" applyBorder="1" applyAlignment="1">
      <alignment horizontal="left" indent="1"/>
    </xf>
    <xf numFmtId="166" fontId="4" fillId="0" borderId="6" xfId="1" applyNumberFormat="1" applyFont="1" applyBorder="1" applyAlignment="1">
      <alignment horizontal="left"/>
    </xf>
    <xf numFmtId="0" fontId="4" fillId="0" borderId="7" xfId="0" applyFont="1" applyBorder="1" applyAlignment="1"/>
    <xf numFmtId="166" fontId="4" fillId="0" borderId="8" xfId="1" applyNumberFormat="1" applyFont="1" applyBorder="1" applyAlignment="1">
      <alignment horizontal="left"/>
    </xf>
    <xf numFmtId="0" fontId="5" fillId="2" borderId="9" xfId="0" applyFont="1" applyFill="1" applyBorder="1" applyAlignment="1">
      <alignment horizontal="left" vertical="center" indent="1"/>
    </xf>
    <xf numFmtId="166" fontId="5" fillId="2" borderId="2" xfId="1" applyNumberFormat="1" applyFont="1" applyFill="1" applyBorder="1" applyAlignment="1">
      <alignment horizontal="left" vertical="center"/>
    </xf>
    <xf numFmtId="9" fontId="5" fillId="2" borderId="2" xfId="2" applyFont="1" applyFill="1" applyBorder="1" applyAlignment="1">
      <alignment horizontal="center" vertical="center"/>
    </xf>
    <xf numFmtId="0" fontId="4" fillId="0" borderId="0" xfId="0" applyFont="1" applyAlignment="1"/>
    <xf numFmtId="166" fontId="4" fillId="0" borderId="0" xfId="1" applyNumberFormat="1" applyFont="1" applyAlignment="1">
      <alignment horizontal="left"/>
    </xf>
    <xf numFmtId="166" fontId="4" fillId="0" borderId="0" xfId="0" applyNumberFormat="1" applyFont="1" applyAlignment="1"/>
    <xf numFmtId="0" fontId="3" fillId="0" borderId="10" xfId="0" applyFont="1" applyBorder="1" applyAlignment="1">
      <alignment horizontal="left" indent="1"/>
    </xf>
    <xf numFmtId="166" fontId="4" fillId="0" borderId="10" xfId="1" applyNumberFormat="1" applyFont="1" applyBorder="1" applyAlignment="1">
      <alignment horizontal="left"/>
    </xf>
    <xf numFmtId="9" fontId="4" fillId="0" borderId="10" xfId="2" applyFont="1" applyBorder="1" applyAlignment="1">
      <alignment horizontal="center"/>
    </xf>
    <xf numFmtId="166" fontId="4" fillId="0" borderId="11" xfId="1" applyNumberFormat="1" applyFont="1" applyBorder="1" applyAlignment="1">
      <alignment horizontal="left"/>
    </xf>
    <xf numFmtId="9" fontId="4" fillId="0" borderId="11" xfId="2" applyFont="1" applyBorder="1" applyAlignment="1">
      <alignment horizontal="center"/>
    </xf>
    <xf numFmtId="9" fontId="4" fillId="0" borderId="6" xfId="2" applyFont="1" applyBorder="1" applyAlignment="1">
      <alignment horizontal="center"/>
    </xf>
    <xf numFmtId="0" fontId="4" fillId="0" borderId="12" xfId="0" applyFont="1" applyBorder="1" applyAlignment="1">
      <alignment horizontal="left" indent="1"/>
    </xf>
    <xf numFmtId="166" fontId="4" fillId="0" borderId="12" xfId="1" applyNumberFormat="1" applyFont="1" applyBorder="1" applyAlignment="1">
      <alignment horizontal="left"/>
    </xf>
    <xf numFmtId="9" fontId="4" fillId="0" borderId="12" xfId="2" applyFont="1" applyBorder="1" applyAlignment="1">
      <alignment horizontal="center"/>
    </xf>
    <xf numFmtId="0" fontId="4" fillId="0" borderId="13" xfId="0" applyFont="1" applyBorder="1" applyAlignment="1">
      <alignment horizontal="left" indent="1"/>
    </xf>
    <xf numFmtId="166" fontId="4" fillId="0" borderId="13" xfId="1" applyNumberFormat="1" applyFont="1" applyBorder="1" applyAlignment="1">
      <alignment horizontal="left"/>
    </xf>
    <xf numFmtId="9" fontId="4" fillId="0" borderId="13" xfId="2" applyFont="1" applyBorder="1" applyAlignment="1">
      <alignment horizontal="center"/>
    </xf>
    <xf numFmtId="164" fontId="0" fillId="0" borderId="0" xfId="1" applyFont="1">
      <alignment vertical="top"/>
    </xf>
    <xf numFmtId="0" fontId="5" fillId="2" borderId="2" xfId="0" applyFont="1" applyFill="1" applyBorder="1" applyAlignment="1">
      <alignment horizontal="left" vertical="center" indent="1"/>
    </xf>
    <xf numFmtId="166" fontId="4" fillId="0" borderId="10" xfId="0" applyNumberFormat="1" applyFont="1" applyBorder="1" applyAlignment="1"/>
    <xf numFmtId="0" fontId="3" fillId="0" borderId="11" xfId="0" applyFont="1" applyBorder="1" applyAlignment="1">
      <alignment horizontal="left" indent="1"/>
    </xf>
    <xf numFmtId="166" fontId="4" fillId="0" borderId="11" xfId="0" applyNumberFormat="1" applyFont="1" applyBorder="1" applyAlignment="1"/>
    <xf numFmtId="0" fontId="4" fillId="0" borderId="14" xfId="0" applyFont="1" applyBorder="1" applyAlignment="1">
      <alignment horizontal="left" indent="1"/>
    </xf>
    <xf numFmtId="9" fontId="6" fillId="0" borderId="12" xfId="2" applyFont="1" applyFill="1" applyBorder="1" applyAlignment="1">
      <alignment horizontal="center"/>
    </xf>
    <xf numFmtId="164" fontId="4" fillId="0" borderId="5" xfId="1" applyFont="1" applyBorder="1" applyAlignment="1">
      <alignment horizontal="left"/>
    </xf>
    <xf numFmtId="0" fontId="4" fillId="0" borderId="15" xfId="0" applyFont="1" applyBorder="1" applyAlignment="1">
      <alignment horizontal="left" indent="1"/>
    </xf>
    <xf numFmtId="166" fontId="4" fillId="0" borderId="16" xfId="1" applyNumberFormat="1" applyFont="1" applyBorder="1" applyAlignment="1">
      <alignment horizontal="left"/>
    </xf>
    <xf numFmtId="9" fontId="6" fillId="0" borderId="17" xfId="2" applyFont="1" applyFill="1" applyBorder="1" applyAlignment="1">
      <alignment horizontal="center"/>
    </xf>
    <xf numFmtId="0" fontId="7" fillId="0" borderId="0" xfId="0" applyFont="1" applyAlignment="1"/>
    <xf numFmtId="166" fontId="7" fillId="0" borderId="0" xfId="1" applyNumberFormat="1" applyFont="1" applyAlignment="1">
      <alignment horizontal="left"/>
    </xf>
    <xf numFmtId="164" fontId="5" fillId="2" borderId="2" xfId="1" applyFont="1" applyFill="1" applyBorder="1" applyAlignment="1">
      <alignment horizontal="center" vertical="center"/>
    </xf>
    <xf numFmtId="164" fontId="0" fillId="0" borderId="0" xfId="0" applyNumberFormat="1">
      <alignment vertical="top"/>
    </xf>
    <xf numFmtId="164" fontId="0" fillId="0" borderId="0" xfId="1" applyFont="1" applyAlignment="1"/>
    <xf numFmtId="166" fontId="0" fillId="0" borderId="0" xfId="0" applyNumberFormat="1">
      <alignment vertical="top"/>
    </xf>
    <xf numFmtId="167" fontId="9" fillId="4" borderId="18" xfId="0" applyNumberFormat="1" applyFont="1" applyFill="1" applyBorder="1" applyAlignment="1"/>
    <xf numFmtId="166" fontId="9" fillId="4" borderId="0" xfId="1" applyNumberFormat="1" applyFont="1" applyFill="1" applyBorder="1" applyAlignment="1"/>
    <xf numFmtId="166" fontId="4" fillId="0" borderId="4" xfId="1" applyNumberFormat="1" applyFont="1" applyBorder="1" applyAlignment="1"/>
    <xf numFmtId="0" fontId="4" fillId="0" borderId="4" xfId="0" applyFont="1" applyBorder="1" applyAlignment="1">
      <alignment horizontal="left" indent="1"/>
    </xf>
    <xf numFmtId="168" fontId="4" fillId="0" borderId="4" xfId="2" applyNumberFormat="1" applyFont="1" applyBorder="1" applyAlignment="1">
      <alignment horizontal="center"/>
    </xf>
    <xf numFmtId="166" fontId="5" fillId="2" borderId="2" xfId="1" applyNumberFormat="1" applyFont="1" applyFill="1" applyBorder="1" applyAlignment="1">
      <alignment horizontal="center" vertical="center"/>
    </xf>
    <xf numFmtId="168" fontId="5" fillId="2" borderId="2" xfId="2" applyNumberFormat="1" applyFont="1" applyFill="1" applyBorder="1" applyAlignment="1">
      <alignment horizontal="center" vertical="center"/>
    </xf>
    <xf numFmtId="168" fontId="4" fillId="0" borderId="4" xfId="0" applyNumberFormat="1" applyFont="1" applyBorder="1" applyAlignment="1"/>
    <xf numFmtId="0" fontId="5" fillId="5" borderId="3" xfId="0" applyFont="1" applyFill="1" applyBorder="1" applyAlignment="1">
      <alignment horizontal="left" vertical="center" indent="1"/>
    </xf>
    <xf numFmtId="166" fontId="5" fillId="5" borderId="4" xfId="1" applyNumberFormat="1" applyFont="1" applyFill="1" applyBorder="1" applyAlignment="1">
      <alignment horizontal="center" vertical="center"/>
    </xf>
    <xf numFmtId="168" fontId="5" fillId="5" borderId="4" xfId="2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4" fillId="0" borderId="9" xfId="0" applyFont="1" applyBorder="1" applyAlignment="1">
      <alignment horizontal="left" indent="1"/>
    </xf>
    <xf numFmtId="0" fontId="6" fillId="5" borderId="4" xfId="0" applyFont="1" applyFill="1" applyBorder="1" applyAlignment="1">
      <alignment horizontal="left" vertical="center" indent="1"/>
    </xf>
    <xf numFmtId="166" fontId="6" fillId="5" borderId="4" xfId="1" applyNumberFormat="1" applyFont="1" applyFill="1" applyBorder="1" applyAlignment="1">
      <alignment horizontal="center" vertical="center"/>
    </xf>
    <xf numFmtId="166" fontId="10" fillId="0" borderId="0" xfId="1" applyNumberFormat="1" applyFont="1" applyAlignment="1"/>
    <xf numFmtId="164" fontId="4" fillId="0" borderId="0" xfId="1" applyFont="1" applyAlignment="1"/>
    <xf numFmtId="166" fontId="0" fillId="0" borderId="0" xfId="1" applyNumberFormat="1" applyFont="1" applyAlignment="1"/>
    <xf numFmtId="0" fontId="11" fillId="0" borderId="0" xfId="0" applyFont="1">
      <alignment vertical="top"/>
    </xf>
    <xf numFmtId="169" fontId="11" fillId="7" borderId="19" xfId="3" applyNumberFormat="1" applyFont="1" applyFill="1" applyBorder="1"/>
    <xf numFmtId="0" fontId="11" fillId="8" borderId="19" xfId="0" applyFont="1" applyFill="1" applyBorder="1">
      <alignment vertical="top"/>
    </xf>
    <xf numFmtId="0" fontId="11" fillId="0" borderId="19" xfId="0" applyFont="1" applyBorder="1">
      <alignment vertical="top"/>
    </xf>
    <xf numFmtId="0" fontId="13" fillId="0" borderId="24" xfId="0" applyFont="1" applyBorder="1" applyAlignment="1">
      <alignment horizontal="center" vertical="top"/>
    </xf>
    <xf numFmtId="10" fontId="13" fillId="0" borderId="21" xfId="0" applyNumberFormat="1" applyFont="1" applyBorder="1" applyAlignment="1">
      <alignment horizontal="center" vertical="top"/>
    </xf>
    <xf numFmtId="0" fontId="11" fillId="8" borderId="20" xfId="0" applyFont="1" applyFill="1" applyBorder="1">
      <alignment vertical="top"/>
    </xf>
    <xf numFmtId="4" fontId="11" fillId="0" borderId="19" xfId="0" applyNumberFormat="1" applyFont="1" applyBorder="1">
      <alignment vertical="top"/>
    </xf>
    <xf numFmtId="0" fontId="11" fillId="0" borderId="24" xfId="0" applyFont="1" applyBorder="1" applyAlignment="1">
      <alignment horizontal="center" vertical="justify" wrapText="1"/>
    </xf>
    <xf numFmtId="10" fontId="11" fillId="9" borderId="24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0" fontId="13" fillId="0" borderId="19" xfId="0" applyNumberFormat="1" applyFont="1" applyBorder="1" applyAlignment="1">
      <alignment horizontal="center" vertical="top"/>
    </xf>
    <xf numFmtId="0" fontId="11" fillId="10" borderId="19" xfId="0" applyFont="1" applyFill="1" applyBorder="1" applyAlignment="1">
      <alignment horizontal="center" vertical="top"/>
    </xf>
    <xf numFmtId="10" fontId="13" fillId="9" borderId="25" xfId="0" applyNumberFormat="1" applyFont="1" applyFill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top"/>
    </xf>
    <xf numFmtId="10" fontId="17" fillId="0" borderId="19" xfId="0" applyNumberFormat="1" applyFont="1" applyBorder="1" applyAlignment="1">
      <alignment horizontal="center" vertical="center" wrapText="1"/>
    </xf>
    <xf numFmtId="2" fontId="11" fillId="9" borderId="24" xfId="0" applyNumberFormat="1" applyFont="1" applyFill="1" applyBorder="1" applyAlignment="1">
      <alignment horizontal="center" vertical="center" wrapText="1"/>
    </xf>
    <xf numFmtId="10" fontId="11" fillId="9" borderId="25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10" fontId="15" fillId="0" borderId="0" xfId="0" applyNumberFormat="1" applyFont="1" applyAlignment="1">
      <alignment horizontal="center" vertical="top"/>
    </xf>
    <xf numFmtId="10" fontId="18" fillId="0" borderId="0" xfId="0" applyNumberFormat="1" applyFont="1" applyAlignment="1">
      <alignment horizontal="center" vertical="top"/>
    </xf>
    <xf numFmtId="10" fontId="16" fillId="0" borderId="19" xfId="0" applyNumberFormat="1" applyFont="1" applyBorder="1" applyAlignment="1">
      <alignment horizontal="center" vertical="top"/>
    </xf>
    <xf numFmtId="0" fontId="13" fillId="10" borderId="0" xfId="0" applyFont="1" applyFill="1" applyAlignment="1">
      <alignment horizontal="center" vertical="justify" wrapText="1"/>
    </xf>
    <xf numFmtId="10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1" fillId="0" borderId="19" xfId="0" applyFont="1" applyBorder="1" applyAlignment="1">
      <alignment horizontal="center" vertical="justify" wrapText="1"/>
    </xf>
    <xf numFmtId="10" fontId="11" fillId="9" borderId="19" xfId="0" applyNumberFormat="1" applyFont="1" applyFill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/>
    </xf>
    <xf numFmtId="10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0" fontId="11" fillId="0" borderId="20" xfId="0" applyFont="1" applyBorder="1">
      <alignment vertical="top"/>
    </xf>
    <xf numFmtId="0" fontId="11" fillId="5" borderId="0" xfId="0" applyFont="1" applyFill="1" applyAlignment="1">
      <alignment horizontal="center" vertical="center" wrapText="1"/>
    </xf>
    <xf numFmtId="164" fontId="11" fillId="12" borderId="19" xfId="1" applyFont="1" applyFill="1" applyBorder="1">
      <alignment vertical="top"/>
    </xf>
    <xf numFmtId="10" fontId="11" fillId="0" borderId="0" xfId="0" applyNumberFormat="1" applyFont="1">
      <alignment vertical="top"/>
    </xf>
    <xf numFmtId="0" fontId="11" fillId="13" borderId="24" xfId="0" applyFont="1" applyFill="1" applyBorder="1" applyAlignment="1">
      <alignment horizontal="center" vertical="justify" wrapText="1"/>
    </xf>
    <xf numFmtId="2" fontId="11" fillId="13" borderId="25" xfId="0" applyNumberFormat="1" applyFont="1" applyFill="1" applyBorder="1" applyAlignment="1">
      <alignment horizontal="center" vertical="center" wrapText="1"/>
    </xf>
    <xf numFmtId="0" fontId="11" fillId="13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7" borderId="19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6" borderId="19" xfId="0" applyFont="1" applyFill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7" borderId="20" xfId="0" applyFont="1" applyFill="1" applyBorder="1" applyAlignment="1">
      <alignment horizontal="center" vertical="top"/>
    </xf>
    <xf numFmtId="0" fontId="13" fillId="7" borderId="21" xfId="0" applyFont="1" applyFill="1" applyBorder="1" applyAlignment="1">
      <alignment horizontal="center" vertical="top"/>
    </xf>
    <xf numFmtId="0" fontId="13" fillId="7" borderId="22" xfId="0" applyFont="1" applyFill="1" applyBorder="1" applyAlignment="1">
      <alignment horizontal="center" vertical="top"/>
    </xf>
    <xf numFmtId="0" fontId="11" fillId="7" borderId="19" xfId="0" applyFont="1" applyFill="1" applyBorder="1" applyAlignment="1">
      <alignment horizontal="center" vertical="top"/>
    </xf>
    <xf numFmtId="0" fontId="11" fillId="8" borderId="19" xfId="0" applyFont="1" applyFill="1" applyBorder="1" applyAlignment="1">
      <alignment horizontal="center" vertical="top"/>
    </xf>
    <xf numFmtId="0" fontId="11" fillId="8" borderId="0" xfId="0" applyFont="1" applyFill="1" applyAlignment="1">
      <alignment horizontal="center" vertical="top"/>
    </xf>
    <xf numFmtId="0" fontId="11" fillId="8" borderId="23" xfId="0" applyFont="1" applyFill="1" applyBorder="1" applyAlignment="1">
      <alignment horizontal="center" vertical="top"/>
    </xf>
    <xf numFmtId="0" fontId="11" fillId="8" borderId="20" xfId="0" applyFont="1" applyFill="1" applyBorder="1" applyAlignment="1">
      <alignment horizontal="center" vertical="top"/>
    </xf>
    <xf numFmtId="0" fontId="11" fillId="8" borderId="21" xfId="0" applyFont="1" applyFill="1" applyBorder="1" applyAlignment="1">
      <alignment horizontal="center" vertical="top"/>
    </xf>
    <xf numFmtId="0" fontId="11" fillId="8" borderId="22" xfId="0" applyFont="1" applyFill="1" applyBorder="1" applyAlignment="1">
      <alignment horizontal="center" vertical="top"/>
    </xf>
    <xf numFmtId="0" fontId="11" fillId="8" borderId="25" xfId="0" applyFont="1" applyFill="1" applyBorder="1" applyAlignment="1">
      <alignment horizontal="center" vertical="top"/>
    </xf>
    <xf numFmtId="0" fontId="11" fillId="8" borderId="26" xfId="0" applyFont="1" applyFill="1" applyBorder="1" applyAlignment="1">
      <alignment horizontal="center" vertical="top"/>
    </xf>
    <xf numFmtId="0" fontId="11" fillId="8" borderId="27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13" fillId="7" borderId="10" xfId="0" applyFont="1" applyFill="1" applyBorder="1" applyAlignment="1">
      <alignment horizontal="center" vertical="top"/>
    </xf>
    <xf numFmtId="0" fontId="13" fillId="9" borderId="25" xfId="0" applyFont="1" applyFill="1" applyBorder="1" applyAlignment="1">
      <alignment horizontal="center" vertical="top"/>
    </xf>
    <xf numFmtId="0" fontId="13" fillId="9" borderId="27" xfId="0" applyFont="1" applyFill="1" applyBorder="1" applyAlignment="1">
      <alignment horizontal="center" vertical="top"/>
    </xf>
    <xf numFmtId="10" fontId="15" fillId="8" borderId="19" xfId="0" applyNumberFormat="1" applyFont="1" applyFill="1" applyBorder="1" applyAlignment="1">
      <alignment horizontal="center" vertical="center"/>
    </xf>
    <xf numFmtId="0" fontId="13" fillId="9" borderId="19" xfId="0" applyFont="1" applyFill="1" applyBorder="1" applyAlignment="1">
      <alignment horizontal="center" vertical="top"/>
    </xf>
    <xf numFmtId="0" fontId="13" fillId="0" borderId="25" xfId="0" applyFont="1" applyBorder="1" applyAlignment="1">
      <alignment horizontal="center" vertical="top"/>
    </xf>
    <xf numFmtId="0" fontId="13" fillId="0" borderId="27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9" borderId="26" xfId="0" applyFont="1" applyFill="1" applyBorder="1" applyAlignment="1">
      <alignment horizontal="center" vertical="top"/>
    </xf>
    <xf numFmtId="0" fontId="13" fillId="11" borderId="28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13" fillId="11" borderId="30" xfId="0" applyFont="1" applyFill="1" applyBorder="1" applyAlignment="1">
      <alignment horizontal="center" vertical="center" wrapText="1"/>
    </xf>
    <xf numFmtId="0" fontId="13" fillId="11" borderId="31" xfId="0" applyFont="1" applyFill="1" applyBorder="1" applyAlignment="1">
      <alignment horizontal="center" vertical="center" wrapText="1"/>
    </xf>
    <xf numFmtId="0" fontId="13" fillId="11" borderId="32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9" borderId="32" xfId="0" applyFont="1" applyFill="1" applyBorder="1" applyAlignment="1">
      <alignment horizontal="center" vertical="center" wrapText="1"/>
    </xf>
    <xf numFmtId="0" fontId="13" fillId="9" borderId="35" xfId="0" applyFont="1" applyFill="1" applyBorder="1" applyAlignment="1">
      <alignment horizontal="center" vertical="center" wrapText="1"/>
    </xf>
    <xf numFmtId="0" fontId="13" fillId="9" borderId="33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top"/>
    </xf>
    <xf numFmtId="170" fontId="0" fillId="0" borderId="0" xfId="0" applyNumberFormat="1">
      <alignment vertical="top"/>
    </xf>
  </cellXfs>
  <cellStyles count="4">
    <cellStyle name="Millares" xfId="1" builtinId="3"/>
    <cellStyle name="Normal" xfId="0" builtinId="0"/>
    <cellStyle name="Normal_serie1950conbasedic2007100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VE"/>
              <a:t>Conducta</a:t>
            </a:r>
            <a:r>
              <a:rPr lang="es-VE" baseline="0"/>
              <a:t> de la líquidez Prueba circulante vs Reacción de acidez junio 2025</a:t>
            </a:r>
            <a:endParaRPr lang="es-VE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'AEF MES JUNIO 2021'!$C$22</c:f>
              <c:strCache>
                <c:ptCount val="1"/>
                <c:pt idx="0">
                  <c:v>Líquidez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'AEF MES JUNIO 2021'!$D$22</c:f>
              <c:numCache>
                <c:formatCode>0.00%</c:formatCode>
                <c:ptCount val="1"/>
                <c:pt idx="0">
                  <c:v>2.7235467559418147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BF-48C9-9C49-E8226BB36A01}"/>
            </c:ext>
          </c:extLst>
        </c:ser>
        <c:ser>
          <c:idx val="2"/>
          <c:order val="1"/>
          <c:tx>
            <c:strRef>
              <c:f>'AEF MES JUNIO 2021'!$C$36</c:f>
              <c:strCache>
                <c:ptCount val="1"/>
                <c:pt idx="0">
                  <c:v>Acidez Prueba rápida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'AEF MES JUNIO 2021'!$D$36</c:f>
              <c:numCache>
                <c:formatCode>0.00%</c:formatCode>
                <c:ptCount val="1"/>
                <c:pt idx="0">
                  <c:v>2.1810889571117791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BF-48C9-9C49-E8226BB36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5"/>
        <c:axId val="105754624"/>
        <c:axId val="105756160"/>
      </c:barChart>
      <c:catAx>
        <c:axId val="105754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05756160"/>
        <c:crosses val="autoZero"/>
        <c:auto val="1"/>
        <c:lblAlgn val="ctr"/>
        <c:lblOffset val="100"/>
        <c:noMultiLvlLbl val="0"/>
      </c:catAx>
      <c:valAx>
        <c:axId val="105756160"/>
        <c:scaling>
          <c:orientation val="minMax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crossAx val="105754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37</xdr:row>
      <xdr:rowOff>47625</xdr:rowOff>
    </xdr:from>
    <xdr:to>
      <xdr:col>5</xdr:col>
      <xdr:colOff>66675</xdr:colOff>
      <xdr:row>54</xdr:row>
      <xdr:rowOff>38100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1781175</xdr:colOff>
      <xdr:row>125</xdr:row>
      <xdr:rowOff>152400</xdr:rowOff>
    </xdr:from>
    <xdr:to>
      <xdr:col>4</xdr:col>
      <xdr:colOff>342900</xdr:colOff>
      <xdr:row>130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27603450"/>
          <a:ext cx="1095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Maxi%20Sweet%20mayo%20y%20junio%202021%20EEFF%20y%20%20Libros%20Fiscales/00%20MS-EEFF%20MAYO%202021%20-(CIERRE%20M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2021"/>
      <sheetName val="ER 2021"/>
      <sheetName val="AEF MES 5-2021"/>
      <sheetName val="PPC"/>
      <sheetName val="CIERRE JUNIO M,S"/>
    </sheetNames>
    <sheetDataSet>
      <sheetData sheetId="0"/>
      <sheetData sheetId="1"/>
      <sheetData sheetId="2">
        <row r="36">
          <cell r="D36">
            <v>1.3685825485446399</v>
          </cell>
        </row>
        <row r="69">
          <cell r="D69">
            <v>0.48081987929325803</v>
          </cell>
        </row>
        <row r="80">
          <cell r="D80">
            <v>5.039086607966488</v>
          </cell>
        </row>
        <row r="110">
          <cell r="D110">
            <v>0.7728790485851017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C1:G83"/>
  <sheetViews>
    <sheetView showGridLines="0" topLeftCell="C30" zoomScale="212" zoomScaleNormal="160" workbookViewId="0">
      <selection activeCell="D37" sqref="D37"/>
    </sheetView>
  </sheetViews>
  <sheetFormatPr baseColWidth="10" defaultRowHeight="12.75" x14ac:dyDescent="0.2"/>
  <cols>
    <col min="1" max="1" width="7.7109375" customWidth="1"/>
    <col min="2" max="2" width="8.85546875" customWidth="1"/>
    <col min="3" max="3" width="51.5703125" customWidth="1"/>
    <col min="4" max="4" width="25" customWidth="1"/>
    <col min="5" max="5" width="7.140625" customWidth="1"/>
    <col min="6" max="6" width="17.28515625" hidden="1" customWidth="1"/>
    <col min="7" max="7" width="16.5703125" bestFit="1" customWidth="1"/>
    <col min="257" max="257" width="7.7109375" customWidth="1"/>
    <col min="258" max="258" width="8.85546875" customWidth="1"/>
    <col min="259" max="259" width="51.5703125" customWidth="1"/>
    <col min="260" max="260" width="25" customWidth="1"/>
    <col min="261" max="261" width="7.140625" customWidth="1"/>
    <col min="262" max="262" width="17.28515625" customWidth="1"/>
    <col min="513" max="513" width="7.7109375" customWidth="1"/>
    <col min="514" max="514" width="8.85546875" customWidth="1"/>
    <col min="515" max="515" width="51.5703125" customWidth="1"/>
    <col min="516" max="516" width="25" customWidth="1"/>
    <col min="517" max="517" width="7.140625" customWidth="1"/>
    <col min="518" max="518" width="17.28515625" customWidth="1"/>
    <col min="769" max="769" width="7.7109375" customWidth="1"/>
    <col min="770" max="770" width="8.85546875" customWidth="1"/>
    <col min="771" max="771" width="51.5703125" customWidth="1"/>
    <col min="772" max="772" width="25" customWidth="1"/>
    <col min="773" max="773" width="7.140625" customWidth="1"/>
    <col min="774" max="774" width="17.28515625" customWidth="1"/>
    <col min="1025" max="1025" width="7.7109375" customWidth="1"/>
    <col min="1026" max="1026" width="8.85546875" customWidth="1"/>
    <col min="1027" max="1027" width="51.5703125" customWidth="1"/>
    <col min="1028" max="1028" width="25" customWidth="1"/>
    <col min="1029" max="1029" width="7.140625" customWidth="1"/>
    <col min="1030" max="1030" width="17.28515625" customWidth="1"/>
    <col min="1281" max="1281" width="7.7109375" customWidth="1"/>
    <col min="1282" max="1282" width="8.85546875" customWidth="1"/>
    <col min="1283" max="1283" width="51.5703125" customWidth="1"/>
    <col min="1284" max="1284" width="25" customWidth="1"/>
    <col min="1285" max="1285" width="7.140625" customWidth="1"/>
    <col min="1286" max="1286" width="17.28515625" customWidth="1"/>
    <col min="1537" max="1537" width="7.7109375" customWidth="1"/>
    <col min="1538" max="1538" width="8.85546875" customWidth="1"/>
    <col min="1539" max="1539" width="51.5703125" customWidth="1"/>
    <col min="1540" max="1540" width="25" customWidth="1"/>
    <col min="1541" max="1541" width="7.140625" customWidth="1"/>
    <col min="1542" max="1542" width="17.28515625" customWidth="1"/>
    <col min="1793" max="1793" width="7.7109375" customWidth="1"/>
    <col min="1794" max="1794" width="8.85546875" customWidth="1"/>
    <col min="1795" max="1795" width="51.5703125" customWidth="1"/>
    <col min="1796" max="1796" width="25" customWidth="1"/>
    <col min="1797" max="1797" width="7.140625" customWidth="1"/>
    <col min="1798" max="1798" width="17.28515625" customWidth="1"/>
    <col min="2049" max="2049" width="7.7109375" customWidth="1"/>
    <col min="2050" max="2050" width="8.85546875" customWidth="1"/>
    <col min="2051" max="2051" width="51.5703125" customWidth="1"/>
    <col min="2052" max="2052" width="25" customWidth="1"/>
    <col min="2053" max="2053" width="7.140625" customWidth="1"/>
    <col min="2054" max="2054" width="17.28515625" customWidth="1"/>
    <col min="2305" max="2305" width="7.7109375" customWidth="1"/>
    <col min="2306" max="2306" width="8.85546875" customWidth="1"/>
    <col min="2307" max="2307" width="51.5703125" customWidth="1"/>
    <col min="2308" max="2308" width="25" customWidth="1"/>
    <col min="2309" max="2309" width="7.140625" customWidth="1"/>
    <col min="2310" max="2310" width="17.28515625" customWidth="1"/>
    <col min="2561" max="2561" width="7.7109375" customWidth="1"/>
    <col min="2562" max="2562" width="8.85546875" customWidth="1"/>
    <col min="2563" max="2563" width="51.5703125" customWidth="1"/>
    <col min="2564" max="2564" width="25" customWidth="1"/>
    <col min="2565" max="2565" width="7.140625" customWidth="1"/>
    <col min="2566" max="2566" width="17.28515625" customWidth="1"/>
    <col min="2817" max="2817" width="7.7109375" customWidth="1"/>
    <col min="2818" max="2818" width="8.85546875" customWidth="1"/>
    <col min="2819" max="2819" width="51.5703125" customWidth="1"/>
    <col min="2820" max="2820" width="25" customWidth="1"/>
    <col min="2821" max="2821" width="7.140625" customWidth="1"/>
    <col min="2822" max="2822" width="17.28515625" customWidth="1"/>
    <col min="3073" max="3073" width="7.7109375" customWidth="1"/>
    <col min="3074" max="3074" width="8.85546875" customWidth="1"/>
    <col min="3075" max="3075" width="51.5703125" customWidth="1"/>
    <col min="3076" max="3076" width="25" customWidth="1"/>
    <col min="3077" max="3077" width="7.140625" customWidth="1"/>
    <col min="3078" max="3078" width="17.28515625" customWidth="1"/>
    <col min="3329" max="3329" width="7.7109375" customWidth="1"/>
    <col min="3330" max="3330" width="8.85546875" customWidth="1"/>
    <col min="3331" max="3331" width="51.5703125" customWidth="1"/>
    <col min="3332" max="3332" width="25" customWidth="1"/>
    <col min="3333" max="3333" width="7.140625" customWidth="1"/>
    <col min="3334" max="3334" width="17.28515625" customWidth="1"/>
    <col min="3585" max="3585" width="7.7109375" customWidth="1"/>
    <col min="3586" max="3586" width="8.85546875" customWidth="1"/>
    <col min="3587" max="3587" width="51.5703125" customWidth="1"/>
    <col min="3588" max="3588" width="25" customWidth="1"/>
    <col min="3589" max="3589" width="7.140625" customWidth="1"/>
    <col min="3590" max="3590" width="17.28515625" customWidth="1"/>
    <col min="3841" max="3841" width="7.7109375" customWidth="1"/>
    <col min="3842" max="3842" width="8.85546875" customWidth="1"/>
    <col min="3843" max="3843" width="51.5703125" customWidth="1"/>
    <col min="3844" max="3844" width="25" customWidth="1"/>
    <col min="3845" max="3845" width="7.140625" customWidth="1"/>
    <col min="3846" max="3846" width="17.28515625" customWidth="1"/>
    <col min="4097" max="4097" width="7.7109375" customWidth="1"/>
    <col min="4098" max="4098" width="8.85546875" customWidth="1"/>
    <col min="4099" max="4099" width="51.5703125" customWidth="1"/>
    <col min="4100" max="4100" width="25" customWidth="1"/>
    <col min="4101" max="4101" width="7.140625" customWidth="1"/>
    <col min="4102" max="4102" width="17.28515625" customWidth="1"/>
    <col min="4353" max="4353" width="7.7109375" customWidth="1"/>
    <col min="4354" max="4354" width="8.85546875" customWidth="1"/>
    <col min="4355" max="4355" width="51.5703125" customWidth="1"/>
    <col min="4356" max="4356" width="25" customWidth="1"/>
    <col min="4357" max="4357" width="7.140625" customWidth="1"/>
    <col min="4358" max="4358" width="17.28515625" customWidth="1"/>
    <col min="4609" max="4609" width="7.7109375" customWidth="1"/>
    <col min="4610" max="4610" width="8.85546875" customWidth="1"/>
    <col min="4611" max="4611" width="51.5703125" customWidth="1"/>
    <col min="4612" max="4612" width="25" customWidth="1"/>
    <col min="4613" max="4613" width="7.140625" customWidth="1"/>
    <col min="4614" max="4614" width="17.28515625" customWidth="1"/>
    <col min="4865" max="4865" width="7.7109375" customWidth="1"/>
    <col min="4866" max="4866" width="8.85546875" customWidth="1"/>
    <col min="4867" max="4867" width="51.5703125" customWidth="1"/>
    <col min="4868" max="4868" width="25" customWidth="1"/>
    <col min="4869" max="4869" width="7.140625" customWidth="1"/>
    <col min="4870" max="4870" width="17.28515625" customWidth="1"/>
    <col min="5121" max="5121" width="7.7109375" customWidth="1"/>
    <col min="5122" max="5122" width="8.85546875" customWidth="1"/>
    <col min="5123" max="5123" width="51.5703125" customWidth="1"/>
    <col min="5124" max="5124" width="25" customWidth="1"/>
    <col min="5125" max="5125" width="7.140625" customWidth="1"/>
    <col min="5126" max="5126" width="17.28515625" customWidth="1"/>
    <col min="5377" max="5377" width="7.7109375" customWidth="1"/>
    <col min="5378" max="5378" width="8.85546875" customWidth="1"/>
    <col min="5379" max="5379" width="51.5703125" customWidth="1"/>
    <col min="5380" max="5380" width="25" customWidth="1"/>
    <col min="5381" max="5381" width="7.140625" customWidth="1"/>
    <col min="5382" max="5382" width="17.28515625" customWidth="1"/>
    <col min="5633" max="5633" width="7.7109375" customWidth="1"/>
    <col min="5634" max="5634" width="8.85546875" customWidth="1"/>
    <col min="5635" max="5635" width="51.5703125" customWidth="1"/>
    <col min="5636" max="5636" width="25" customWidth="1"/>
    <col min="5637" max="5637" width="7.140625" customWidth="1"/>
    <col min="5638" max="5638" width="17.28515625" customWidth="1"/>
    <col min="5889" max="5889" width="7.7109375" customWidth="1"/>
    <col min="5890" max="5890" width="8.85546875" customWidth="1"/>
    <col min="5891" max="5891" width="51.5703125" customWidth="1"/>
    <col min="5892" max="5892" width="25" customWidth="1"/>
    <col min="5893" max="5893" width="7.140625" customWidth="1"/>
    <col min="5894" max="5894" width="17.28515625" customWidth="1"/>
    <col min="6145" max="6145" width="7.7109375" customWidth="1"/>
    <col min="6146" max="6146" width="8.85546875" customWidth="1"/>
    <col min="6147" max="6147" width="51.5703125" customWidth="1"/>
    <col min="6148" max="6148" width="25" customWidth="1"/>
    <col min="6149" max="6149" width="7.140625" customWidth="1"/>
    <col min="6150" max="6150" width="17.28515625" customWidth="1"/>
    <col min="6401" max="6401" width="7.7109375" customWidth="1"/>
    <col min="6402" max="6402" width="8.85546875" customWidth="1"/>
    <col min="6403" max="6403" width="51.5703125" customWidth="1"/>
    <col min="6404" max="6404" width="25" customWidth="1"/>
    <col min="6405" max="6405" width="7.140625" customWidth="1"/>
    <col min="6406" max="6406" width="17.28515625" customWidth="1"/>
    <col min="6657" max="6657" width="7.7109375" customWidth="1"/>
    <col min="6658" max="6658" width="8.85546875" customWidth="1"/>
    <col min="6659" max="6659" width="51.5703125" customWidth="1"/>
    <col min="6660" max="6660" width="25" customWidth="1"/>
    <col min="6661" max="6661" width="7.140625" customWidth="1"/>
    <col min="6662" max="6662" width="17.28515625" customWidth="1"/>
    <col min="6913" max="6913" width="7.7109375" customWidth="1"/>
    <col min="6914" max="6914" width="8.85546875" customWidth="1"/>
    <col min="6915" max="6915" width="51.5703125" customWidth="1"/>
    <col min="6916" max="6916" width="25" customWidth="1"/>
    <col min="6917" max="6917" width="7.140625" customWidth="1"/>
    <col min="6918" max="6918" width="17.28515625" customWidth="1"/>
    <col min="7169" max="7169" width="7.7109375" customWidth="1"/>
    <col min="7170" max="7170" width="8.85546875" customWidth="1"/>
    <col min="7171" max="7171" width="51.5703125" customWidth="1"/>
    <col min="7172" max="7172" width="25" customWidth="1"/>
    <col min="7173" max="7173" width="7.140625" customWidth="1"/>
    <col min="7174" max="7174" width="17.28515625" customWidth="1"/>
    <col min="7425" max="7425" width="7.7109375" customWidth="1"/>
    <col min="7426" max="7426" width="8.85546875" customWidth="1"/>
    <col min="7427" max="7427" width="51.5703125" customWidth="1"/>
    <col min="7428" max="7428" width="25" customWidth="1"/>
    <col min="7429" max="7429" width="7.140625" customWidth="1"/>
    <col min="7430" max="7430" width="17.28515625" customWidth="1"/>
    <col min="7681" max="7681" width="7.7109375" customWidth="1"/>
    <col min="7682" max="7682" width="8.85546875" customWidth="1"/>
    <col min="7683" max="7683" width="51.5703125" customWidth="1"/>
    <col min="7684" max="7684" width="25" customWidth="1"/>
    <col min="7685" max="7685" width="7.140625" customWidth="1"/>
    <col min="7686" max="7686" width="17.28515625" customWidth="1"/>
    <col min="7937" max="7937" width="7.7109375" customWidth="1"/>
    <col min="7938" max="7938" width="8.85546875" customWidth="1"/>
    <col min="7939" max="7939" width="51.5703125" customWidth="1"/>
    <col min="7940" max="7940" width="25" customWidth="1"/>
    <col min="7941" max="7941" width="7.140625" customWidth="1"/>
    <col min="7942" max="7942" width="17.28515625" customWidth="1"/>
    <col min="8193" max="8193" width="7.7109375" customWidth="1"/>
    <col min="8194" max="8194" width="8.85546875" customWidth="1"/>
    <col min="8195" max="8195" width="51.5703125" customWidth="1"/>
    <col min="8196" max="8196" width="25" customWidth="1"/>
    <col min="8197" max="8197" width="7.140625" customWidth="1"/>
    <col min="8198" max="8198" width="17.28515625" customWidth="1"/>
    <col min="8449" max="8449" width="7.7109375" customWidth="1"/>
    <col min="8450" max="8450" width="8.85546875" customWidth="1"/>
    <col min="8451" max="8451" width="51.5703125" customWidth="1"/>
    <col min="8452" max="8452" width="25" customWidth="1"/>
    <col min="8453" max="8453" width="7.140625" customWidth="1"/>
    <col min="8454" max="8454" width="17.28515625" customWidth="1"/>
    <col min="8705" max="8705" width="7.7109375" customWidth="1"/>
    <col min="8706" max="8706" width="8.85546875" customWidth="1"/>
    <col min="8707" max="8707" width="51.5703125" customWidth="1"/>
    <col min="8708" max="8708" width="25" customWidth="1"/>
    <col min="8709" max="8709" width="7.140625" customWidth="1"/>
    <col min="8710" max="8710" width="17.28515625" customWidth="1"/>
    <col min="8961" max="8961" width="7.7109375" customWidth="1"/>
    <col min="8962" max="8962" width="8.85546875" customWidth="1"/>
    <col min="8963" max="8963" width="51.5703125" customWidth="1"/>
    <col min="8964" max="8964" width="25" customWidth="1"/>
    <col min="8965" max="8965" width="7.140625" customWidth="1"/>
    <col min="8966" max="8966" width="17.28515625" customWidth="1"/>
    <col min="9217" max="9217" width="7.7109375" customWidth="1"/>
    <col min="9218" max="9218" width="8.85546875" customWidth="1"/>
    <col min="9219" max="9219" width="51.5703125" customWidth="1"/>
    <col min="9220" max="9220" width="25" customWidth="1"/>
    <col min="9221" max="9221" width="7.140625" customWidth="1"/>
    <col min="9222" max="9222" width="17.28515625" customWidth="1"/>
    <col min="9473" max="9473" width="7.7109375" customWidth="1"/>
    <col min="9474" max="9474" width="8.85546875" customWidth="1"/>
    <col min="9475" max="9475" width="51.5703125" customWidth="1"/>
    <col min="9476" max="9476" width="25" customWidth="1"/>
    <col min="9477" max="9477" width="7.140625" customWidth="1"/>
    <col min="9478" max="9478" width="17.28515625" customWidth="1"/>
    <col min="9729" max="9729" width="7.7109375" customWidth="1"/>
    <col min="9730" max="9730" width="8.85546875" customWidth="1"/>
    <col min="9731" max="9731" width="51.5703125" customWidth="1"/>
    <col min="9732" max="9732" width="25" customWidth="1"/>
    <col min="9733" max="9733" width="7.140625" customWidth="1"/>
    <col min="9734" max="9734" width="17.28515625" customWidth="1"/>
    <col min="9985" max="9985" width="7.7109375" customWidth="1"/>
    <col min="9986" max="9986" width="8.85546875" customWidth="1"/>
    <col min="9987" max="9987" width="51.5703125" customWidth="1"/>
    <col min="9988" max="9988" width="25" customWidth="1"/>
    <col min="9989" max="9989" width="7.140625" customWidth="1"/>
    <col min="9990" max="9990" width="17.28515625" customWidth="1"/>
    <col min="10241" max="10241" width="7.7109375" customWidth="1"/>
    <col min="10242" max="10242" width="8.85546875" customWidth="1"/>
    <col min="10243" max="10243" width="51.5703125" customWidth="1"/>
    <col min="10244" max="10244" width="25" customWidth="1"/>
    <col min="10245" max="10245" width="7.140625" customWidth="1"/>
    <col min="10246" max="10246" width="17.28515625" customWidth="1"/>
    <col min="10497" max="10497" width="7.7109375" customWidth="1"/>
    <col min="10498" max="10498" width="8.85546875" customWidth="1"/>
    <col min="10499" max="10499" width="51.5703125" customWidth="1"/>
    <col min="10500" max="10500" width="25" customWidth="1"/>
    <col min="10501" max="10501" width="7.140625" customWidth="1"/>
    <col min="10502" max="10502" width="17.28515625" customWidth="1"/>
    <col min="10753" max="10753" width="7.7109375" customWidth="1"/>
    <col min="10754" max="10754" width="8.85546875" customWidth="1"/>
    <col min="10755" max="10755" width="51.5703125" customWidth="1"/>
    <col min="10756" max="10756" width="25" customWidth="1"/>
    <col min="10757" max="10757" width="7.140625" customWidth="1"/>
    <col min="10758" max="10758" width="17.28515625" customWidth="1"/>
    <col min="11009" max="11009" width="7.7109375" customWidth="1"/>
    <col min="11010" max="11010" width="8.85546875" customWidth="1"/>
    <col min="11011" max="11011" width="51.5703125" customWidth="1"/>
    <col min="11012" max="11012" width="25" customWidth="1"/>
    <col min="11013" max="11013" width="7.140625" customWidth="1"/>
    <col min="11014" max="11014" width="17.28515625" customWidth="1"/>
    <col min="11265" max="11265" width="7.7109375" customWidth="1"/>
    <col min="11266" max="11266" width="8.85546875" customWidth="1"/>
    <col min="11267" max="11267" width="51.5703125" customWidth="1"/>
    <col min="11268" max="11268" width="25" customWidth="1"/>
    <col min="11269" max="11269" width="7.140625" customWidth="1"/>
    <col min="11270" max="11270" width="17.28515625" customWidth="1"/>
    <col min="11521" max="11521" width="7.7109375" customWidth="1"/>
    <col min="11522" max="11522" width="8.85546875" customWidth="1"/>
    <col min="11523" max="11523" width="51.5703125" customWidth="1"/>
    <col min="11524" max="11524" width="25" customWidth="1"/>
    <col min="11525" max="11525" width="7.140625" customWidth="1"/>
    <col min="11526" max="11526" width="17.28515625" customWidth="1"/>
    <col min="11777" max="11777" width="7.7109375" customWidth="1"/>
    <col min="11778" max="11778" width="8.85546875" customWidth="1"/>
    <col min="11779" max="11779" width="51.5703125" customWidth="1"/>
    <col min="11780" max="11780" width="25" customWidth="1"/>
    <col min="11781" max="11781" width="7.140625" customWidth="1"/>
    <col min="11782" max="11782" width="17.28515625" customWidth="1"/>
    <col min="12033" max="12033" width="7.7109375" customWidth="1"/>
    <col min="12034" max="12034" width="8.85546875" customWidth="1"/>
    <col min="12035" max="12035" width="51.5703125" customWidth="1"/>
    <col min="12036" max="12036" width="25" customWidth="1"/>
    <col min="12037" max="12037" width="7.140625" customWidth="1"/>
    <col min="12038" max="12038" width="17.28515625" customWidth="1"/>
    <col min="12289" max="12289" width="7.7109375" customWidth="1"/>
    <col min="12290" max="12290" width="8.85546875" customWidth="1"/>
    <col min="12291" max="12291" width="51.5703125" customWidth="1"/>
    <col min="12292" max="12292" width="25" customWidth="1"/>
    <col min="12293" max="12293" width="7.140625" customWidth="1"/>
    <col min="12294" max="12294" width="17.28515625" customWidth="1"/>
    <col min="12545" max="12545" width="7.7109375" customWidth="1"/>
    <col min="12546" max="12546" width="8.85546875" customWidth="1"/>
    <col min="12547" max="12547" width="51.5703125" customWidth="1"/>
    <col min="12548" max="12548" width="25" customWidth="1"/>
    <col min="12549" max="12549" width="7.140625" customWidth="1"/>
    <col min="12550" max="12550" width="17.28515625" customWidth="1"/>
    <col min="12801" max="12801" width="7.7109375" customWidth="1"/>
    <col min="12802" max="12802" width="8.85546875" customWidth="1"/>
    <col min="12803" max="12803" width="51.5703125" customWidth="1"/>
    <col min="12804" max="12804" width="25" customWidth="1"/>
    <col min="12805" max="12805" width="7.140625" customWidth="1"/>
    <col min="12806" max="12806" width="17.28515625" customWidth="1"/>
    <col min="13057" max="13057" width="7.7109375" customWidth="1"/>
    <col min="13058" max="13058" width="8.85546875" customWidth="1"/>
    <col min="13059" max="13059" width="51.5703125" customWidth="1"/>
    <col min="13060" max="13060" width="25" customWidth="1"/>
    <col min="13061" max="13061" width="7.140625" customWidth="1"/>
    <col min="13062" max="13062" width="17.28515625" customWidth="1"/>
    <col min="13313" max="13313" width="7.7109375" customWidth="1"/>
    <col min="13314" max="13314" width="8.85546875" customWidth="1"/>
    <col min="13315" max="13315" width="51.5703125" customWidth="1"/>
    <col min="13316" max="13316" width="25" customWidth="1"/>
    <col min="13317" max="13317" width="7.140625" customWidth="1"/>
    <col min="13318" max="13318" width="17.28515625" customWidth="1"/>
    <col min="13569" max="13569" width="7.7109375" customWidth="1"/>
    <col min="13570" max="13570" width="8.85546875" customWidth="1"/>
    <col min="13571" max="13571" width="51.5703125" customWidth="1"/>
    <col min="13572" max="13572" width="25" customWidth="1"/>
    <col min="13573" max="13573" width="7.140625" customWidth="1"/>
    <col min="13574" max="13574" width="17.28515625" customWidth="1"/>
    <col min="13825" max="13825" width="7.7109375" customWidth="1"/>
    <col min="13826" max="13826" width="8.85546875" customWidth="1"/>
    <col min="13827" max="13827" width="51.5703125" customWidth="1"/>
    <col min="13828" max="13828" width="25" customWidth="1"/>
    <col min="13829" max="13829" width="7.140625" customWidth="1"/>
    <col min="13830" max="13830" width="17.28515625" customWidth="1"/>
    <col min="14081" max="14081" width="7.7109375" customWidth="1"/>
    <col min="14082" max="14082" width="8.85546875" customWidth="1"/>
    <col min="14083" max="14083" width="51.5703125" customWidth="1"/>
    <col min="14084" max="14084" width="25" customWidth="1"/>
    <col min="14085" max="14085" width="7.140625" customWidth="1"/>
    <col min="14086" max="14086" width="17.28515625" customWidth="1"/>
    <col min="14337" max="14337" width="7.7109375" customWidth="1"/>
    <col min="14338" max="14338" width="8.85546875" customWidth="1"/>
    <col min="14339" max="14339" width="51.5703125" customWidth="1"/>
    <col min="14340" max="14340" width="25" customWidth="1"/>
    <col min="14341" max="14341" width="7.140625" customWidth="1"/>
    <col min="14342" max="14342" width="17.28515625" customWidth="1"/>
    <col min="14593" max="14593" width="7.7109375" customWidth="1"/>
    <col min="14594" max="14594" width="8.85546875" customWidth="1"/>
    <col min="14595" max="14595" width="51.5703125" customWidth="1"/>
    <col min="14596" max="14596" width="25" customWidth="1"/>
    <col min="14597" max="14597" width="7.140625" customWidth="1"/>
    <col min="14598" max="14598" width="17.28515625" customWidth="1"/>
    <col min="14849" max="14849" width="7.7109375" customWidth="1"/>
    <col min="14850" max="14850" width="8.85546875" customWidth="1"/>
    <col min="14851" max="14851" width="51.5703125" customWidth="1"/>
    <col min="14852" max="14852" width="25" customWidth="1"/>
    <col min="14853" max="14853" width="7.140625" customWidth="1"/>
    <col min="14854" max="14854" width="17.28515625" customWidth="1"/>
    <col min="15105" max="15105" width="7.7109375" customWidth="1"/>
    <col min="15106" max="15106" width="8.85546875" customWidth="1"/>
    <col min="15107" max="15107" width="51.5703125" customWidth="1"/>
    <col min="15108" max="15108" width="25" customWidth="1"/>
    <col min="15109" max="15109" width="7.140625" customWidth="1"/>
    <col min="15110" max="15110" width="17.28515625" customWidth="1"/>
    <col min="15361" max="15361" width="7.7109375" customWidth="1"/>
    <col min="15362" max="15362" width="8.85546875" customWidth="1"/>
    <col min="15363" max="15363" width="51.5703125" customWidth="1"/>
    <col min="15364" max="15364" width="25" customWidth="1"/>
    <col min="15365" max="15365" width="7.140625" customWidth="1"/>
    <col min="15366" max="15366" width="17.28515625" customWidth="1"/>
    <col min="15617" max="15617" width="7.7109375" customWidth="1"/>
    <col min="15618" max="15618" width="8.85546875" customWidth="1"/>
    <col min="15619" max="15619" width="51.5703125" customWidth="1"/>
    <col min="15620" max="15620" width="25" customWidth="1"/>
    <col min="15621" max="15621" width="7.140625" customWidth="1"/>
    <col min="15622" max="15622" width="17.28515625" customWidth="1"/>
    <col min="15873" max="15873" width="7.7109375" customWidth="1"/>
    <col min="15874" max="15874" width="8.85546875" customWidth="1"/>
    <col min="15875" max="15875" width="51.5703125" customWidth="1"/>
    <col min="15876" max="15876" width="25" customWidth="1"/>
    <col min="15877" max="15877" width="7.140625" customWidth="1"/>
    <col min="15878" max="15878" width="17.28515625" customWidth="1"/>
    <col min="16129" max="16129" width="7.7109375" customWidth="1"/>
    <col min="16130" max="16130" width="8.85546875" customWidth="1"/>
    <col min="16131" max="16131" width="51.5703125" customWidth="1"/>
    <col min="16132" max="16132" width="25" customWidth="1"/>
    <col min="16133" max="16133" width="7.140625" customWidth="1"/>
    <col min="16134" max="16134" width="17.28515625" customWidth="1"/>
  </cols>
  <sheetData>
    <row r="1" spans="3:5" x14ac:dyDescent="0.2">
      <c r="C1" s="1"/>
      <c r="D1" s="2"/>
      <c r="E1" s="1"/>
    </row>
    <row r="2" spans="3:5" ht="15" x14ac:dyDescent="0.2">
      <c r="C2" s="117" t="s">
        <v>167</v>
      </c>
      <c r="D2" s="118"/>
      <c r="E2" s="118"/>
    </row>
    <row r="3" spans="3:5" ht="15" x14ac:dyDescent="0.2">
      <c r="C3" s="117" t="s">
        <v>0</v>
      </c>
      <c r="D3" s="118"/>
      <c r="E3" s="118"/>
    </row>
    <row r="4" spans="3:5" ht="15" x14ac:dyDescent="0.2">
      <c r="C4" s="117" t="s">
        <v>175</v>
      </c>
      <c r="D4" s="118"/>
      <c r="E4" s="118"/>
    </row>
    <row r="5" spans="3:5" ht="15" x14ac:dyDescent="0.2">
      <c r="C5" s="118" t="s">
        <v>1</v>
      </c>
      <c r="D5" s="118"/>
      <c r="E5" s="118"/>
    </row>
    <row r="6" spans="3:5" x14ac:dyDescent="0.2">
      <c r="C6" s="1"/>
      <c r="D6" s="3"/>
      <c r="E6" s="1"/>
    </row>
    <row r="7" spans="3:5" ht="15" x14ac:dyDescent="0.2">
      <c r="C7" s="4" t="s">
        <v>2</v>
      </c>
      <c r="D7" s="5" t="s">
        <v>3</v>
      </c>
      <c r="E7" s="6" t="s">
        <v>4</v>
      </c>
    </row>
    <row r="8" spans="3:5" x14ac:dyDescent="0.2">
      <c r="C8" s="7"/>
      <c r="D8" s="8"/>
      <c r="E8" s="7"/>
    </row>
    <row r="9" spans="3:5" x14ac:dyDescent="0.2">
      <c r="C9" s="9" t="s">
        <v>5</v>
      </c>
      <c r="D9" s="10"/>
      <c r="E9" s="11"/>
    </row>
    <row r="10" spans="3:5" x14ac:dyDescent="0.2">
      <c r="C10" s="12" t="s">
        <v>6</v>
      </c>
      <c r="D10" s="13"/>
      <c r="E10" s="14"/>
    </row>
    <row r="11" spans="3:5" x14ac:dyDescent="0.2">
      <c r="C11" s="12" t="s">
        <v>7</v>
      </c>
      <c r="D11" s="13"/>
      <c r="E11" s="14"/>
    </row>
    <row r="12" spans="3:5" x14ac:dyDescent="0.2">
      <c r="C12" s="15" t="s">
        <v>8</v>
      </c>
      <c r="D12" s="13">
        <v>232155880016.98999</v>
      </c>
      <c r="E12" s="14">
        <v>0.40471834846571303</v>
      </c>
    </row>
    <row r="13" spans="3:5" x14ac:dyDescent="0.2">
      <c r="C13" s="15" t="s">
        <v>9</v>
      </c>
      <c r="D13" s="13">
        <v>3879409936.2100043</v>
      </c>
      <c r="E13" s="14">
        <v>6.7629920994871501E-3</v>
      </c>
    </row>
    <row r="14" spans="3:5" x14ac:dyDescent="0.2">
      <c r="C14" s="15" t="s">
        <v>10</v>
      </c>
      <c r="D14" s="13">
        <v>2403902670</v>
      </c>
      <c r="E14" s="14">
        <v>4.1907339086286223E-3</v>
      </c>
    </row>
    <row r="15" spans="3:5" x14ac:dyDescent="0.2">
      <c r="C15" s="16" t="s">
        <v>11</v>
      </c>
      <c r="D15" s="17">
        <f>SUM(D12:D14)</f>
        <v>238439192623.19998</v>
      </c>
      <c r="E15" s="18">
        <v>0.41567207447382881</v>
      </c>
    </row>
    <row r="16" spans="3:5" x14ac:dyDescent="0.2">
      <c r="C16" s="15"/>
      <c r="D16" s="13"/>
      <c r="E16" s="14"/>
    </row>
    <row r="17" spans="3:5" x14ac:dyDescent="0.2">
      <c r="C17" s="12" t="s">
        <v>12</v>
      </c>
      <c r="D17" s="13"/>
      <c r="E17" s="14"/>
    </row>
    <row r="18" spans="3:5" x14ac:dyDescent="0.2">
      <c r="C18" s="15" t="s">
        <v>13</v>
      </c>
      <c r="D18" s="13">
        <v>167372242879.63</v>
      </c>
      <c r="E18" s="14">
        <v>0.29178075400152992</v>
      </c>
    </row>
    <row r="19" spans="3:5" x14ac:dyDescent="0.2">
      <c r="C19" s="15" t="s">
        <v>14</v>
      </c>
      <c r="D19" s="13">
        <v>9152259328.7900009</v>
      </c>
      <c r="E19" s="14">
        <v>1.5955173222434539E-2</v>
      </c>
    </row>
    <row r="20" spans="3:5" x14ac:dyDescent="0.2">
      <c r="C20" s="16" t="s">
        <v>15</v>
      </c>
      <c r="D20" s="17">
        <f>SUM(D18:D19)</f>
        <v>176524502208.42001</v>
      </c>
      <c r="E20" s="18">
        <v>0.30773592722396448</v>
      </c>
    </row>
    <row r="21" spans="3:5" x14ac:dyDescent="0.2">
      <c r="C21" s="15"/>
      <c r="D21" s="13"/>
      <c r="E21" s="14"/>
    </row>
    <row r="22" spans="3:5" x14ac:dyDescent="0.2">
      <c r="C22" s="12" t="s">
        <v>16</v>
      </c>
      <c r="D22" s="13"/>
      <c r="E22" s="14"/>
    </row>
    <row r="23" spans="3:5" x14ac:dyDescent="0.2">
      <c r="C23" s="15" t="s">
        <v>16</v>
      </c>
      <c r="D23" s="13">
        <v>103205461546.52</v>
      </c>
      <c r="E23" s="14">
        <v>0.17991852692549684</v>
      </c>
    </row>
    <row r="24" spans="3:5" x14ac:dyDescent="0.2">
      <c r="C24" s="16" t="s">
        <v>17</v>
      </c>
      <c r="D24" s="17">
        <f>+D23</f>
        <v>103205461546.52</v>
      </c>
      <c r="E24" s="18">
        <v>0.17991852692549684</v>
      </c>
    </row>
    <row r="25" spans="3:5" x14ac:dyDescent="0.2">
      <c r="C25" s="19"/>
      <c r="D25" s="20"/>
      <c r="E25" s="14"/>
    </row>
    <row r="26" spans="3:5" x14ac:dyDescent="0.2">
      <c r="C26" s="16" t="s">
        <v>18</v>
      </c>
      <c r="D26" s="17">
        <f>+D15+D20+D24</f>
        <v>518169156378.14001</v>
      </c>
      <c r="E26" s="18">
        <v>0.9033265286232901</v>
      </c>
    </row>
    <row r="27" spans="3:5" x14ac:dyDescent="0.2">
      <c r="C27" s="19"/>
      <c r="D27" s="20"/>
      <c r="E27" s="14"/>
    </row>
    <row r="28" spans="3:5" x14ac:dyDescent="0.2">
      <c r="C28" s="12" t="s">
        <v>19</v>
      </c>
      <c r="D28" s="13"/>
      <c r="E28" s="14"/>
    </row>
    <row r="29" spans="3:5" x14ac:dyDescent="0.2">
      <c r="C29" s="15" t="s">
        <v>20</v>
      </c>
      <c r="D29" s="13">
        <v>2635954134.7800007</v>
      </c>
      <c r="E29" s="14">
        <v>4.5952702295606546E-3</v>
      </c>
    </row>
    <row r="30" spans="3:5" x14ac:dyDescent="0.2">
      <c r="C30" s="16" t="s">
        <v>21</v>
      </c>
      <c r="D30" s="17">
        <f>+D29</f>
        <v>2635954134.7800007</v>
      </c>
      <c r="E30" s="18">
        <v>4.5952702295606546E-3</v>
      </c>
    </row>
    <row r="31" spans="3:5" x14ac:dyDescent="0.2">
      <c r="C31" s="19"/>
      <c r="D31" s="20"/>
      <c r="E31" s="14"/>
    </row>
    <row r="32" spans="3:5" x14ac:dyDescent="0.2">
      <c r="C32" s="12" t="s">
        <v>22</v>
      </c>
      <c r="D32" s="13"/>
      <c r="E32" s="14"/>
    </row>
    <row r="33" spans="3:6" x14ac:dyDescent="0.2">
      <c r="C33" s="15" t="s">
        <v>23</v>
      </c>
      <c r="D33" s="13">
        <v>48787825241.520004</v>
      </c>
      <c r="E33" s="14">
        <v>8.5052026489860044E-2</v>
      </c>
    </row>
    <row r="34" spans="3:6" x14ac:dyDescent="0.2">
      <c r="C34" s="15" t="s">
        <v>24</v>
      </c>
      <c r="D34" s="13">
        <v>4030377587.0300002</v>
      </c>
      <c r="E34" s="14">
        <v>7.0261746572890275E-3</v>
      </c>
    </row>
    <row r="35" spans="3:6" x14ac:dyDescent="0.2">
      <c r="C35" s="16" t="s">
        <v>21</v>
      </c>
      <c r="D35" s="17">
        <f>+D33+D34</f>
        <v>52818202828.550003</v>
      </c>
      <c r="E35" s="18">
        <v>9.2078201147149069E-2</v>
      </c>
    </row>
    <row r="36" spans="3:6" x14ac:dyDescent="0.2">
      <c r="C36" s="21"/>
      <c r="D36" s="22"/>
      <c r="E36" s="14"/>
    </row>
    <row r="37" spans="3:6" x14ac:dyDescent="0.2">
      <c r="C37" s="23" t="s">
        <v>25</v>
      </c>
      <c r="D37" s="24">
        <f>+D26+D30+D35</f>
        <v>573623313341.47009</v>
      </c>
      <c r="E37" s="25">
        <v>0.99540472977043915</v>
      </c>
      <c r="F37">
        <f>(D37/D66)</f>
        <v>2.5676136085323265</v>
      </c>
    </row>
    <row r="38" spans="3:6" x14ac:dyDescent="0.2">
      <c r="C38" s="26"/>
      <c r="D38" s="27"/>
      <c r="E38" s="28"/>
    </row>
    <row r="39" spans="3:6" x14ac:dyDescent="0.2">
      <c r="C39" s="29"/>
      <c r="D39" s="30"/>
      <c r="E39" s="31"/>
    </row>
    <row r="40" spans="3:6" x14ac:dyDescent="0.2">
      <c r="C40" s="9" t="s">
        <v>26</v>
      </c>
      <c r="D40" s="32"/>
      <c r="E40" s="33"/>
    </row>
    <row r="41" spans="3:6" x14ac:dyDescent="0.2">
      <c r="C41" s="12" t="s">
        <v>27</v>
      </c>
      <c r="D41" s="20"/>
      <c r="E41" s="34"/>
    </row>
    <row r="42" spans="3:6" x14ac:dyDescent="0.2">
      <c r="C42" s="12" t="s">
        <v>28</v>
      </c>
      <c r="D42" s="20"/>
      <c r="E42" s="34"/>
    </row>
    <row r="43" spans="3:6" x14ac:dyDescent="0.2">
      <c r="C43" s="15" t="s">
        <v>29</v>
      </c>
      <c r="D43" s="13">
        <v>9257700472.6800003</v>
      </c>
      <c r="E43" s="14">
        <v>4.14386883596191E-2</v>
      </c>
    </row>
    <row r="44" spans="3:6" x14ac:dyDescent="0.2">
      <c r="C44" s="16" t="s">
        <v>30</v>
      </c>
      <c r="D44" s="17">
        <f>+D43</f>
        <v>9257700472.6800003</v>
      </c>
      <c r="E44" s="18">
        <v>4.14386883596191E-2</v>
      </c>
    </row>
    <row r="45" spans="3:6" x14ac:dyDescent="0.2">
      <c r="C45" s="35"/>
      <c r="D45" s="20"/>
      <c r="E45" s="34"/>
    </row>
    <row r="46" spans="3:6" x14ac:dyDescent="0.2">
      <c r="C46" s="12" t="s">
        <v>31</v>
      </c>
      <c r="D46" s="20"/>
      <c r="E46" s="34"/>
    </row>
    <row r="47" spans="3:6" x14ac:dyDescent="0.2">
      <c r="C47" s="15" t="s">
        <v>32</v>
      </c>
      <c r="D47" s="13">
        <v>79078651719.090012</v>
      </c>
      <c r="E47" s="14">
        <v>0.35396647516914082</v>
      </c>
    </row>
    <row r="48" spans="3:6" x14ac:dyDescent="0.2">
      <c r="C48" s="15" t="s">
        <v>33</v>
      </c>
      <c r="D48" s="13">
        <v>27539412078.18</v>
      </c>
      <c r="E48" s="14">
        <v>0.1232700407712011</v>
      </c>
    </row>
    <row r="49" spans="3:7" x14ac:dyDescent="0.2">
      <c r="C49" s="15" t="s">
        <v>34</v>
      </c>
      <c r="D49" s="13">
        <v>0</v>
      </c>
      <c r="E49" s="14">
        <v>0</v>
      </c>
    </row>
    <row r="50" spans="3:7" x14ac:dyDescent="0.2">
      <c r="C50" s="15" t="s">
        <v>35</v>
      </c>
      <c r="D50" s="13">
        <v>5377910398.0199995</v>
      </c>
      <c r="E50" s="14">
        <v>2.4072236260738764E-2</v>
      </c>
    </row>
    <row r="51" spans="3:7" x14ac:dyDescent="0.2">
      <c r="C51" s="16" t="s">
        <v>36</v>
      </c>
      <c r="D51" s="17">
        <f>+D47+D48+D49+D50</f>
        <v>111995974195.29002</v>
      </c>
      <c r="E51" s="18">
        <v>0.50130875220108073</v>
      </c>
    </row>
    <row r="52" spans="3:7" x14ac:dyDescent="0.2">
      <c r="C52" s="35"/>
      <c r="D52" s="36"/>
      <c r="E52" s="37"/>
    </row>
    <row r="53" spans="3:7" x14ac:dyDescent="0.2">
      <c r="C53" s="12" t="s">
        <v>37</v>
      </c>
      <c r="D53" s="13"/>
      <c r="E53" s="14"/>
    </row>
    <row r="54" spans="3:7" x14ac:dyDescent="0.2">
      <c r="C54" s="15" t="s">
        <v>38</v>
      </c>
      <c r="D54" s="13">
        <v>61043918325.07</v>
      </c>
      <c r="E54" s="14">
        <v>0.27324062980732111</v>
      </c>
    </row>
    <row r="55" spans="3:7" x14ac:dyDescent="0.2">
      <c r="C55" s="16" t="s">
        <v>39</v>
      </c>
      <c r="D55" s="17">
        <f>+D54</f>
        <v>61043918325.07</v>
      </c>
      <c r="E55" s="18">
        <v>0.27324062980732111</v>
      </c>
    </row>
    <row r="56" spans="3:7" x14ac:dyDescent="0.2">
      <c r="C56" s="38"/>
      <c r="D56" s="39"/>
      <c r="E56" s="40"/>
    </row>
    <row r="57" spans="3:7" x14ac:dyDescent="0.2">
      <c r="C57" s="12" t="s">
        <v>40</v>
      </c>
      <c r="D57" s="39"/>
      <c r="E57" s="40"/>
    </row>
    <row r="58" spans="3:7" x14ac:dyDescent="0.2">
      <c r="C58" s="15" t="s">
        <v>41</v>
      </c>
      <c r="D58" s="13">
        <v>7957689112.0600004</v>
      </c>
      <c r="E58" s="14">
        <v>3.5619666044555846E-2</v>
      </c>
      <c r="G58" s="165">
        <f>(D26-D24)/D61</f>
        <v>2.1810889571117791</v>
      </c>
    </row>
    <row r="59" spans="3:7" x14ac:dyDescent="0.2">
      <c r="C59" s="16" t="s">
        <v>42</v>
      </c>
      <c r="D59" s="17">
        <f>+D58</f>
        <v>7957689112.0600004</v>
      </c>
      <c r="E59" s="18">
        <v>3.5619666044555846E-2</v>
      </c>
    </row>
    <row r="60" spans="3:7" x14ac:dyDescent="0.2">
      <c r="C60" s="15"/>
      <c r="D60" s="13"/>
      <c r="E60" s="14"/>
    </row>
    <row r="61" spans="3:7" x14ac:dyDescent="0.2">
      <c r="C61" s="16" t="s">
        <v>43</v>
      </c>
      <c r="D61" s="17">
        <f>+D44+D51+D55+D59</f>
        <v>190255282105.10004</v>
      </c>
      <c r="E61" s="18">
        <v>0.85160773641257681</v>
      </c>
      <c r="F61">
        <f>(D26/D61)</f>
        <v>2.7235467559418147</v>
      </c>
    </row>
    <row r="62" spans="3:7" x14ac:dyDescent="0.2">
      <c r="C62" s="12"/>
      <c r="D62" s="20"/>
      <c r="E62" s="34"/>
    </row>
    <row r="63" spans="3:7" x14ac:dyDescent="0.2">
      <c r="C63" s="12" t="s">
        <v>44</v>
      </c>
      <c r="D63" s="39"/>
      <c r="E63" s="40"/>
    </row>
    <row r="64" spans="3:7" x14ac:dyDescent="0.2">
      <c r="C64" s="15" t="s">
        <v>45</v>
      </c>
      <c r="D64" s="13">
        <v>33151897010.670002</v>
      </c>
      <c r="E64" s="14">
        <v>0.14839226358742313</v>
      </c>
      <c r="F64" s="41"/>
    </row>
    <row r="65" spans="3:7" x14ac:dyDescent="0.2">
      <c r="C65" s="16" t="s">
        <v>44</v>
      </c>
      <c r="D65" s="17">
        <f>+D64</f>
        <v>33151897010.670002</v>
      </c>
      <c r="E65" s="18">
        <v>0.14839226358742313</v>
      </c>
    </row>
    <row r="66" spans="3:7" x14ac:dyDescent="0.2">
      <c r="C66" s="42" t="s">
        <v>46</v>
      </c>
      <c r="D66" s="24">
        <f>+D61+D65</f>
        <v>223407179115.77005</v>
      </c>
      <c r="E66" s="25">
        <v>1</v>
      </c>
    </row>
    <row r="67" spans="3:7" x14ac:dyDescent="0.2">
      <c r="C67" s="26"/>
      <c r="D67" s="27"/>
      <c r="E67" s="37"/>
    </row>
    <row r="68" spans="3:7" x14ac:dyDescent="0.2">
      <c r="C68" s="29"/>
      <c r="D68" s="30"/>
      <c r="E68" s="43"/>
    </row>
    <row r="69" spans="3:7" x14ac:dyDescent="0.2">
      <c r="C69" s="44" t="s">
        <v>47</v>
      </c>
      <c r="D69" s="32"/>
      <c r="E69" s="45"/>
    </row>
    <row r="70" spans="3:7" x14ac:dyDescent="0.2">
      <c r="C70" s="46" t="s">
        <v>48</v>
      </c>
      <c r="D70" s="13">
        <v>1</v>
      </c>
      <c r="E70" s="47">
        <v>2.8553795849837736E-12</v>
      </c>
    </row>
    <row r="71" spans="3:7" x14ac:dyDescent="0.2">
      <c r="C71" s="46" t="s">
        <v>49</v>
      </c>
      <c r="D71" s="13">
        <v>570005</v>
      </c>
      <c r="E71" s="47">
        <v>1.6275806403386759E-6</v>
      </c>
      <c r="G71">
        <f>(D26-D24)/D61</f>
        <v>2.1810889571117791</v>
      </c>
    </row>
    <row r="72" spans="3:7" x14ac:dyDescent="0.2">
      <c r="C72" s="46" t="s">
        <v>50</v>
      </c>
      <c r="D72" s="48">
        <v>0.1</v>
      </c>
      <c r="E72" s="47">
        <v>2.8553795849837737E-13</v>
      </c>
    </row>
    <row r="73" spans="3:7" x14ac:dyDescent="0.2">
      <c r="C73" s="46" t="s">
        <v>51</v>
      </c>
      <c r="D73" s="13">
        <v>4814889895.6599998</v>
      </c>
      <c r="E73" s="47">
        <v>1.3748338312012215E-2</v>
      </c>
    </row>
    <row r="74" spans="3:7" x14ac:dyDescent="0.2">
      <c r="C74" s="49" t="s">
        <v>52</v>
      </c>
      <c r="D74" s="50">
        <v>345400674323.9397</v>
      </c>
      <c r="E74" s="51">
        <v>0.98625003410420653</v>
      </c>
    </row>
    <row r="75" spans="3:7" x14ac:dyDescent="0.2">
      <c r="C75" s="119"/>
      <c r="D75" s="119"/>
      <c r="E75" s="119"/>
    </row>
    <row r="76" spans="3:7" x14ac:dyDescent="0.2">
      <c r="C76" s="23" t="s">
        <v>53</v>
      </c>
      <c r="D76" s="24">
        <f>SUM(D70:D74)</f>
        <v>350216134225.69971</v>
      </c>
      <c r="E76" s="25">
        <v>1</v>
      </c>
    </row>
    <row r="77" spans="3:7" ht="14.25" x14ac:dyDescent="0.2">
      <c r="C77" s="52"/>
      <c r="D77" s="53"/>
      <c r="E77" s="1"/>
    </row>
    <row r="78" spans="3:7" x14ac:dyDescent="0.2">
      <c r="C78" s="23" t="s">
        <v>54</v>
      </c>
      <c r="D78" s="24">
        <f>+D66+D76</f>
        <v>573623313341.46973</v>
      </c>
      <c r="E78" s="54"/>
      <c r="F78" s="55"/>
    </row>
    <row r="79" spans="3:7" x14ac:dyDescent="0.2">
      <c r="C79" s="1"/>
      <c r="D79" s="2"/>
      <c r="E79" s="56"/>
    </row>
    <row r="80" spans="3:7" x14ac:dyDescent="0.2">
      <c r="C80" s="116"/>
      <c r="D80" s="116"/>
      <c r="E80" s="116"/>
    </row>
    <row r="82" spans="4:4" x14ac:dyDescent="0.2">
      <c r="D82" s="57">
        <f>+D78-D37</f>
        <v>0</v>
      </c>
    </row>
    <row r="83" spans="4:4" x14ac:dyDescent="0.2">
      <c r="D83" s="57">
        <v>0</v>
      </c>
    </row>
  </sheetData>
  <mergeCells count="6">
    <mergeCell ref="C80:E80"/>
    <mergeCell ref="C2:E2"/>
    <mergeCell ref="C3:E3"/>
    <mergeCell ref="C4:E4"/>
    <mergeCell ref="C5:E5"/>
    <mergeCell ref="C75:E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C2:G105"/>
  <sheetViews>
    <sheetView showGridLines="0" zoomScaleNormal="100" workbookViewId="0">
      <pane xSplit="2" ySplit="7" topLeftCell="C31" activePane="bottomRight" state="frozen"/>
      <selection activeCell="D83" sqref="D83"/>
      <selection pane="topRight" activeCell="D83" sqref="D83"/>
      <selection pane="bottomLeft" activeCell="D83" sqref="D83"/>
      <selection pane="bottomRight" activeCell="G13" sqref="G13"/>
    </sheetView>
  </sheetViews>
  <sheetFormatPr baseColWidth="10" defaultRowHeight="12.75" x14ac:dyDescent="0.2"/>
  <cols>
    <col min="1" max="1" width="7.7109375" customWidth="1"/>
    <col min="2" max="2" width="8.85546875" customWidth="1"/>
    <col min="3" max="3" width="51.42578125" style="1" customWidth="1"/>
    <col min="4" max="4" width="25" style="75" customWidth="1"/>
    <col min="5" max="5" width="7.28515625" style="1" customWidth="1"/>
    <col min="6" max="6" width="16.140625" bestFit="1" customWidth="1"/>
    <col min="7" max="7" width="12.42578125" bestFit="1" customWidth="1"/>
    <col min="257" max="257" width="7.7109375" customWidth="1"/>
    <col min="258" max="258" width="8.85546875" customWidth="1"/>
    <col min="259" max="259" width="51.42578125" customWidth="1"/>
    <col min="260" max="260" width="25" customWidth="1"/>
    <col min="261" max="261" width="7.28515625" customWidth="1"/>
    <col min="262" max="262" width="16.140625" bestFit="1" customWidth="1"/>
    <col min="263" max="263" width="12.42578125" bestFit="1" customWidth="1"/>
    <col min="513" max="513" width="7.7109375" customWidth="1"/>
    <col min="514" max="514" width="8.85546875" customWidth="1"/>
    <col min="515" max="515" width="51.42578125" customWidth="1"/>
    <col min="516" max="516" width="25" customWidth="1"/>
    <col min="517" max="517" width="7.28515625" customWidth="1"/>
    <col min="518" max="518" width="16.140625" bestFit="1" customWidth="1"/>
    <col min="519" max="519" width="12.42578125" bestFit="1" customWidth="1"/>
    <col min="769" max="769" width="7.7109375" customWidth="1"/>
    <col min="770" max="770" width="8.85546875" customWidth="1"/>
    <col min="771" max="771" width="51.42578125" customWidth="1"/>
    <col min="772" max="772" width="25" customWidth="1"/>
    <col min="773" max="773" width="7.28515625" customWidth="1"/>
    <col min="774" max="774" width="16.140625" bestFit="1" customWidth="1"/>
    <col min="775" max="775" width="12.42578125" bestFit="1" customWidth="1"/>
    <col min="1025" max="1025" width="7.7109375" customWidth="1"/>
    <col min="1026" max="1026" width="8.85546875" customWidth="1"/>
    <col min="1027" max="1027" width="51.42578125" customWidth="1"/>
    <col min="1028" max="1028" width="25" customWidth="1"/>
    <col min="1029" max="1029" width="7.28515625" customWidth="1"/>
    <col min="1030" max="1030" width="16.140625" bestFit="1" customWidth="1"/>
    <col min="1031" max="1031" width="12.42578125" bestFit="1" customWidth="1"/>
    <col min="1281" max="1281" width="7.7109375" customWidth="1"/>
    <col min="1282" max="1282" width="8.85546875" customWidth="1"/>
    <col min="1283" max="1283" width="51.42578125" customWidth="1"/>
    <col min="1284" max="1284" width="25" customWidth="1"/>
    <col min="1285" max="1285" width="7.28515625" customWidth="1"/>
    <col min="1286" max="1286" width="16.140625" bestFit="1" customWidth="1"/>
    <col min="1287" max="1287" width="12.42578125" bestFit="1" customWidth="1"/>
    <col min="1537" max="1537" width="7.7109375" customWidth="1"/>
    <col min="1538" max="1538" width="8.85546875" customWidth="1"/>
    <col min="1539" max="1539" width="51.42578125" customWidth="1"/>
    <col min="1540" max="1540" width="25" customWidth="1"/>
    <col min="1541" max="1541" width="7.28515625" customWidth="1"/>
    <col min="1542" max="1542" width="16.140625" bestFit="1" customWidth="1"/>
    <col min="1543" max="1543" width="12.42578125" bestFit="1" customWidth="1"/>
    <col min="1793" max="1793" width="7.7109375" customWidth="1"/>
    <col min="1794" max="1794" width="8.85546875" customWidth="1"/>
    <col min="1795" max="1795" width="51.42578125" customWidth="1"/>
    <col min="1796" max="1796" width="25" customWidth="1"/>
    <col min="1797" max="1797" width="7.28515625" customWidth="1"/>
    <col min="1798" max="1798" width="16.140625" bestFit="1" customWidth="1"/>
    <col min="1799" max="1799" width="12.42578125" bestFit="1" customWidth="1"/>
    <col min="2049" max="2049" width="7.7109375" customWidth="1"/>
    <col min="2050" max="2050" width="8.85546875" customWidth="1"/>
    <col min="2051" max="2051" width="51.42578125" customWidth="1"/>
    <col min="2052" max="2052" width="25" customWidth="1"/>
    <col min="2053" max="2053" width="7.28515625" customWidth="1"/>
    <col min="2054" max="2054" width="16.140625" bestFit="1" customWidth="1"/>
    <col min="2055" max="2055" width="12.42578125" bestFit="1" customWidth="1"/>
    <col min="2305" max="2305" width="7.7109375" customWidth="1"/>
    <col min="2306" max="2306" width="8.85546875" customWidth="1"/>
    <col min="2307" max="2307" width="51.42578125" customWidth="1"/>
    <col min="2308" max="2308" width="25" customWidth="1"/>
    <col min="2309" max="2309" width="7.28515625" customWidth="1"/>
    <col min="2310" max="2310" width="16.140625" bestFit="1" customWidth="1"/>
    <col min="2311" max="2311" width="12.42578125" bestFit="1" customWidth="1"/>
    <col min="2561" max="2561" width="7.7109375" customWidth="1"/>
    <col min="2562" max="2562" width="8.85546875" customWidth="1"/>
    <col min="2563" max="2563" width="51.42578125" customWidth="1"/>
    <col min="2564" max="2564" width="25" customWidth="1"/>
    <col min="2565" max="2565" width="7.28515625" customWidth="1"/>
    <col min="2566" max="2566" width="16.140625" bestFit="1" customWidth="1"/>
    <col min="2567" max="2567" width="12.42578125" bestFit="1" customWidth="1"/>
    <col min="2817" max="2817" width="7.7109375" customWidth="1"/>
    <col min="2818" max="2818" width="8.85546875" customWidth="1"/>
    <col min="2819" max="2819" width="51.42578125" customWidth="1"/>
    <col min="2820" max="2820" width="25" customWidth="1"/>
    <col min="2821" max="2821" width="7.28515625" customWidth="1"/>
    <col min="2822" max="2822" width="16.140625" bestFit="1" customWidth="1"/>
    <col min="2823" max="2823" width="12.42578125" bestFit="1" customWidth="1"/>
    <col min="3073" max="3073" width="7.7109375" customWidth="1"/>
    <col min="3074" max="3074" width="8.85546875" customWidth="1"/>
    <col min="3075" max="3075" width="51.42578125" customWidth="1"/>
    <col min="3076" max="3076" width="25" customWidth="1"/>
    <col min="3077" max="3077" width="7.28515625" customWidth="1"/>
    <col min="3078" max="3078" width="16.140625" bestFit="1" customWidth="1"/>
    <col min="3079" max="3079" width="12.42578125" bestFit="1" customWidth="1"/>
    <col min="3329" max="3329" width="7.7109375" customWidth="1"/>
    <col min="3330" max="3330" width="8.85546875" customWidth="1"/>
    <col min="3331" max="3331" width="51.42578125" customWidth="1"/>
    <col min="3332" max="3332" width="25" customWidth="1"/>
    <col min="3333" max="3333" width="7.28515625" customWidth="1"/>
    <col min="3334" max="3334" width="16.140625" bestFit="1" customWidth="1"/>
    <col min="3335" max="3335" width="12.42578125" bestFit="1" customWidth="1"/>
    <col min="3585" max="3585" width="7.7109375" customWidth="1"/>
    <col min="3586" max="3586" width="8.85546875" customWidth="1"/>
    <col min="3587" max="3587" width="51.42578125" customWidth="1"/>
    <col min="3588" max="3588" width="25" customWidth="1"/>
    <col min="3589" max="3589" width="7.28515625" customWidth="1"/>
    <col min="3590" max="3590" width="16.140625" bestFit="1" customWidth="1"/>
    <col min="3591" max="3591" width="12.42578125" bestFit="1" customWidth="1"/>
    <col min="3841" max="3841" width="7.7109375" customWidth="1"/>
    <col min="3842" max="3842" width="8.85546875" customWidth="1"/>
    <col min="3843" max="3843" width="51.42578125" customWidth="1"/>
    <col min="3844" max="3844" width="25" customWidth="1"/>
    <col min="3845" max="3845" width="7.28515625" customWidth="1"/>
    <col min="3846" max="3846" width="16.140625" bestFit="1" customWidth="1"/>
    <col min="3847" max="3847" width="12.42578125" bestFit="1" customWidth="1"/>
    <col min="4097" max="4097" width="7.7109375" customWidth="1"/>
    <col min="4098" max="4098" width="8.85546875" customWidth="1"/>
    <col min="4099" max="4099" width="51.42578125" customWidth="1"/>
    <col min="4100" max="4100" width="25" customWidth="1"/>
    <col min="4101" max="4101" width="7.28515625" customWidth="1"/>
    <col min="4102" max="4102" width="16.140625" bestFit="1" customWidth="1"/>
    <col min="4103" max="4103" width="12.42578125" bestFit="1" customWidth="1"/>
    <col min="4353" max="4353" width="7.7109375" customWidth="1"/>
    <col min="4354" max="4354" width="8.85546875" customWidth="1"/>
    <col min="4355" max="4355" width="51.42578125" customWidth="1"/>
    <col min="4356" max="4356" width="25" customWidth="1"/>
    <col min="4357" max="4357" width="7.28515625" customWidth="1"/>
    <col min="4358" max="4358" width="16.140625" bestFit="1" customWidth="1"/>
    <col min="4359" max="4359" width="12.42578125" bestFit="1" customWidth="1"/>
    <col min="4609" max="4609" width="7.7109375" customWidth="1"/>
    <col min="4610" max="4610" width="8.85546875" customWidth="1"/>
    <col min="4611" max="4611" width="51.42578125" customWidth="1"/>
    <col min="4612" max="4612" width="25" customWidth="1"/>
    <col min="4613" max="4613" width="7.28515625" customWidth="1"/>
    <col min="4614" max="4614" width="16.140625" bestFit="1" customWidth="1"/>
    <col min="4615" max="4615" width="12.42578125" bestFit="1" customWidth="1"/>
    <col min="4865" max="4865" width="7.7109375" customWidth="1"/>
    <col min="4866" max="4866" width="8.85546875" customWidth="1"/>
    <col min="4867" max="4867" width="51.42578125" customWidth="1"/>
    <col min="4868" max="4868" width="25" customWidth="1"/>
    <col min="4869" max="4869" width="7.28515625" customWidth="1"/>
    <col min="4870" max="4870" width="16.140625" bestFit="1" customWidth="1"/>
    <col min="4871" max="4871" width="12.42578125" bestFit="1" customWidth="1"/>
    <col min="5121" max="5121" width="7.7109375" customWidth="1"/>
    <col min="5122" max="5122" width="8.85546875" customWidth="1"/>
    <col min="5123" max="5123" width="51.42578125" customWidth="1"/>
    <col min="5124" max="5124" width="25" customWidth="1"/>
    <col min="5125" max="5125" width="7.28515625" customWidth="1"/>
    <col min="5126" max="5126" width="16.140625" bestFit="1" customWidth="1"/>
    <col min="5127" max="5127" width="12.42578125" bestFit="1" customWidth="1"/>
    <col min="5377" max="5377" width="7.7109375" customWidth="1"/>
    <col min="5378" max="5378" width="8.85546875" customWidth="1"/>
    <col min="5379" max="5379" width="51.42578125" customWidth="1"/>
    <col min="5380" max="5380" width="25" customWidth="1"/>
    <col min="5381" max="5381" width="7.28515625" customWidth="1"/>
    <col min="5382" max="5382" width="16.140625" bestFit="1" customWidth="1"/>
    <col min="5383" max="5383" width="12.42578125" bestFit="1" customWidth="1"/>
    <col min="5633" max="5633" width="7.7109375" customWidth="1"/>
    <col min="5634" max="5634" width="8.85546875" customWidth="1"/>
    <col min="5635" max="5635" width="51.42578125" customWidth="1"/>
    <col min="5636" max="5636" width="25" customWidth="1"/>
    <col min="5637" max="5637" width="7.28515625" customWidth="1"/>
    <col min="5638" max="5638" width="16.140625" bestFit="1" customWidth="1"/>
    <col min="5639" max="5639" width="12.42578125" bestFit="1" customWidth="1"/>
    <col min="5889" max="5889" width="7.7109375" customWidth="1"/>
    <col min="5890" max="5890" width="8.85546875" customWidth="1"/>
    <col min="5891" max="5891" width="51.42578125" customWidth="1"/>
    <col min="5892" max="5892" width="25" customWidth="1"/>
    <col min="5893" max="5893" width="7.28515625" customWidth="1"/>
    <col min="5894" max="5894" width="16.140625" bestFit="1" customWidth="1"/>
    <col min="5895" max="5895" width="12.42578125" bestFit="1" customWidth="1"/>
    <col min="6145" max="6145" width="7.7109375" customWidth="1"/>
    <col min="6146" max="6146" width="8.85546875" customWidth="1"/>
    <col min="6147" max="6147" width="51.42578125" customWidth="1"/>
    <col min="6148" max="6148" width="25" customWidth="1"/>
    <col min="6149" max="6149" width="7.28515625" customWidth="1"/>
    <col min="6150" max="6150" width="16.140625" bestFit="1" customWidth="1"/>
    <col min="6151" max="6151" width="12.42578125" bestFit="1" customWidth="1"/>
    <col min="6401" max="6401" width="7.7109375" customWidth="1"/>
    <col min="6402" max="6402" width="8.85546875" customWidth="1"/>
    <col min="6403" max="6403" width="51.42578125" customWidth="1"/>
    <col min="6404" max="6404" width="25" customWidth="1"/>
    <col min="6405" max="6405" width="7.28515625" customWidth="1"/>
    <col min="6406" max="6406" width="16.140625" bestFit="1" customWidth="1"/>
    <col min="6407" max="6407" width="12.42578125" bestFit="1" customWidth="1"/>
    <col min="6657" max="6657" width="7.7109375" customWidth="1"/>
    <col min="6658" max="6658" width="8.85546875" customWidth="1"/>
    <col min="6659" max="6659" width="51.42578125" customWidth="1"/>
    <col min="6660" max="6660" width="25" customWidth="1"/>
    <col min="6661" max="6661" width="7.28515625" customWidth="1"/>
    <col min="6662" max="6662" width="16.140625" bestFit="1" customWidth="1"/>
    <col min="6663" max="6663" width="12.42578125" bestFit="1" customWidth="1"/>
    <col min="6913" max="6913" width="7.7109375" customWidth="1"/>
    <col min="6914" max="6914" width="8.85546875" customWidth="1"/>
    <col min="6915" max="6915" width="51.42578125" customWidth="1"/>
    <col min="6916" max="6916" width="25" customWidth="1"/>
    <col min="6917" max="6917" width="7.28515625" customWidth="1"/>
    <col min="6918" max="6918" width="16.140625" bestFit="1" customWidth="1"/>
    <col min="6919" max="6919" width="12.42578125" bestFit="1" customWidth="1"/>
    <col min="7169" max="7169" width="7.7109375" customWidth="1"/>
    <col min="7170" max="7170" width="8.85546875" customWidth="1"/>
    <col min="7171" max="7171" width="51.42578125" customWidth="1"/>
    <col min="7172" max="7172" width="25" customWidth="1"/>
    <col min="7173" max="7173" width="7.28515625" customWidth="1"/>
    <col min="7174" max="7174" width="16.140625" bestFit="1" customWidth="1"/>
    <col min="7175" max="7175" width="12.42578125" bestFit="1" customWidth="1"/>
    <col min="7425" max="7425" width="7.7109375" customWidth="1"/>
    <col min="7426" max="7426" width="8.85546875" customWidth="1"/>
    <col min="7427" max="7427" width="51.42578125" customWidth="1"/>
    <col min="7428" max="7428" width="25" customWidth="1"/>
    <col min="7429" max="7429" width="7.28515625" customWidth="1"/>
    <col min="7430" max="7430" width="16.140625" bestFit="1" customWidth="1"/>
    <col min="7431" max="7431" width="12.42578125" bestFit="1" customWidth="1"/>
    <col min="7681" max="7681" width="7.7109375" customWidth="1"/>
    <col min="7682" max="7682" width="8.85546875" customWidth="1"/>
    <col min="7683" max="7683" width="51.42578125" customWidth="1"/>
    <col min="7684" max="7684" width="25" customWidth="1"/>
    <col min="7685" max="7685" width="7.28515625" customWidth="1"/>
    <col min="7686" max="7686" width="16.140625" bestFit="1" customWidth="1"/>
    <col min="7687" max="7687" width="12.42578125" bestFit="1" customWidth="1"/>
    <col min="7937" max="7937" width="7.7109375" customWidth="1"/>
    <col min="7938" max="7938" width="8.85546875" customWidth="1"/>
    <col min="7939" max="7939" width="51.42578125" customWidth="1"/>
    <col min="7940" max="7940" width="25" customWidth="1"/>
    <col min="7941" max="7941" width="7.28515625" customWidth="1"/>
    <col min="7942" max="7942" width="16.140625" bestFit="1" customWidth="1"/>
    <col min="7943" max="7943" width="12.42578125" bestFit="1" customWidth="1"/>
    <col min="8193" max="8193" width="7.7109375" customWidth="1"/>
    <col min="8194" max="8194" width="8.85546875" customWidth="1"/>
    <col min="8195" max="8195" width="51.42578125" customWidth="1"/>
    <col min="8196" max="8196" width="25" customWidth="1"/>
    <col min="8197" max="8197" width="7.28515625" customWidth="1"/>
    <col min="8198" max="8198" width="16.140625" bestFit="1" customWidth="1"/>
    <col min="8199" max="8199" width="12.42578125" bestFit="1" customWidth="1"/>
    <col min="8449" max="8449" width="7.7109375" customWidth="1"/>
    <col min="8450" max="8450" width="8.85546875" customWidth="1"/>
    <col min="8451" max="8451" width="51.42578125" customWidth="1"/>
    <col min="8452" max="8452" width="25" customWidth="1"/>
    <col min="8453" max="8453" width="7.28515625" customWidth="1"/>
    <col min="8454" max="8454" width="16.140625" bestFit="1" customWidth="1"/>
    <col min="8455" max="8455" width="12.42578125" bestFit="1" customWidth="1"/>
    <col min="8705" max="8705" width="7.7109375" customWidth="1"/>
    <col min="8706" max="8706" width="8.85546875" customWidth="1"/>
    <col min="8707" max="8707" width="51.42578125" customWidth="1"/>
    <col min="8708" max="8708" width="25" customWidth="1"/>
    <col min="8709" max="8709" width="7.28515625" customWidth="1"/>
    <col min="8710" max="8710" width="16.140625" bestFit="1" customWidth="1"/>
    <col min="8711" max="8711" width="12.42578125" bestFit="1" customWidth="1"/>
    <col min="8961" max="8961" width="7.7109375" customWidth="1"/>
    <col min="8962" max="8962" width="8.85546875" customWidth="1"/>
    <col min="8963" max="8963" width="51.42578125" customWidth="1"/>
    <col min="8964" max="8964" width="25" customWidth="1"/>
    <col min="8965" max="8965" width="7.28515625" customWidth="1"/>
    <col min="8966" max="8966" width="16.140625" bestFit="1" customWidth="1"/>
    <col min="8967" max="8967" width="12.42578125" bestFit="1" customWidth="1"/>
    <col min="9217" max="9217" width="7.7109375" customWidth="1"/>
    <col min="9218" max="9218" width="8.85546875" customWidth="1"/>
    <col min="9219" max="9219" width="51.42578125" customWidth="1"/>
    <col min="9220" max="9220" width="25" customWidth="1"/>
    <col min="9221" max="9221" width="7.28515625" customWidth="1"/>
    <col min="9222" max="9222" width="16.140625" bestFit="1" customWidth="1"/>
    <col min="9223" max="9223" width="12.42578125" bestFit="1" customWidth="1"/>
    <col min="9473" max="9473" width="7.7109375" customWidth="1"/>
    <col min="9474" max="9474" width="8.85546875" customWidth="1"/>
    <col min="9475" max="9475" width="51.42578125" customWidth="1"/>
    <col min="9476" max="9476" width="25" customWidth="1"/>
    <col min="9477" max="9477" width="7.28515625" customWidth="1"/>
    <col min="9478" max="9478" width="16.140625" bestFit="1" customWidth="1"/>
    <col min="9479" max="9479" width="12.42578125" bestFit="1" customWidth="1"/>
    <col min="9729" max="9729" width="7.7109375" customWidth="1"/>
    <col min="9730" max="9730" width="8.85546875" customWidth="1"/>
    <col min="9731" max="9731" width="51.42578125" customWidth="1"/>
    <col min="9732" max="9732" width="25" customWidth="1"/>
    <col min="9733" max="9733" width="7.28515625" customWidth="1"/>
    <col min="9734" max="9734" width="16.140625" bestFit="1" customWidth="1"/>
    <col min="9735" max="9735" width="12.42578125" bestFit="1" customWidth="1"/>
    <col min="9985" max="9985" width="7.7109375" customWidth="1"/>
    <col min="9986" max="9986" width="8.85546875" customWidth="1"/>
    <col min="9987" max="9987" width="51.42578125" customWidth="1"/>
    <col min="9988" max="9988" width="25" customWidth="1"/>
    <col min="9989" max="9989" width="7.28515625" customWidth="1"/>
    <col min="9990" max="9990" width="16.140625" bestFit="1" customWidth="1"/>
    <col min="9991" max="9991" width="12.42578125" bestFit="1" customWidth="1"/>
    <col min="10241" max="10241" width="7.7109375" customWidth="1"/>
    <col min="10242" max="10242" width="8.85546875" customWidth="1"/>
    <col min="10243" max="10243" width="51.42578125" customWidth="1"/>
    <col min="10244" max="10244" width="25" customWidth="1"/>
    <col min="10245" max="10245" width="7.28515625" customWidth="1"/>
    <col min="10246" max="10246" width="16.140625" bestFit="1" customWidth="1"/>
    <col min="10247" max="10247" width="12.42578125" bestFit="1" customWidth="1"/>
    <col min="10497" max="10497" width="7.7109375" customWidth="1"/>
    <col min="10498" max="10498" width="8.85546875" customWidth="1"/>
    <col min="10499" max="10499" width="51.42578125" customWidth="1"/>
    <col min="10500" max="10500" width="25" customWidth="1"/>
    <col min="10501" max="10501" width="7.28515625" customWidth="1"/>
    <col min="10502" max="10502" width="16.140625" bestFit="1" customWidth="1"/>
    <col min="10503" max="10503" width="12.42578125" bestFit="1" customWidth="1"/>
    <col min="10753" max="10753" width="7.7109375" customWidth="1"/>
    <col min="10754" max="10754" width="8.85546875" customWidth="1"/>
    <col min="10755" max="10755" width="51.42578125" customWidth="1"/>
    <col min="10756" max="10756" width="25" customWidth="1"/>
    <col min="10757" max="10757" width="7.28515625" customWidth="1"/>
    <col min="10758" max="10758" width="16.140625" bestFit="1" customWidth="1"/>
    <col min="10759" max="10759" width="12.42578125" bestFit="1" customWidth="1"/>
    <col min="11009" max="11009" width="7.7109375" customWidth="1"/>
    <col min="11010" max="11010" width="8.85546875" customWidth="1"/>
    <col min="11011" max="11011" width="51.42578125" customWidth="1"/>
    <col min="11012" max="11012" width="25" customWidth="1"/>
    <col min="11013" max="11013" width="7.28515625" customWidth="1"/>
    <col min="11014" max="11014" width="16.140625" bestFit="1" customWidth="1"/>
    <col min="11015" max="11015" width="12.42578125" bestFit="1" customWidth="1"/>
    <col min="11265" max="11265" width="7.7109375" customWidth="1"/>
    <col min="11266" max="11266" width="8.85546875" customWidth="1"/>
    <col min="11267" max="11267" width="51.42578125" customWidth="1"/>
    <col min="11268" max="11268" width="25" customWidth="1"/>
    <col min="11269" max="11269" width="7.28515625" customWidth="1"/>
    <col min="11270" max="11270" width="16.140625" bestFit="1" customWidth="1"/>
    <col min="11271" max="11271" width="12.42578125" bestFit="1" customWidth="1"/>
    <col min="11521" max="11521" width="7.7109375" customWidth="1"/>
    <col min="11522" max="11522" width="8.85546875" customWidth="1"/>
    <col min="11523" max="11523" width="51.42578125" customWidth="1"/>
    <col min="11524" max="11524" width="25" customWidth="1"/>
    <col min="11525" max="11525" width="7.28515625" customWidth="1"/>
    <col min="11526" max="11526" width="16.140625" bestFit="1" customWidth="1"/>
    <col min="11527" max="11527" width="12.42578125" bestFit="1" customWidth="1"/>
    <col min="11777" max="11777" width="7.7109375" customWidth="1"/>
    <col min="11778" max="11778" width="8.85546875" customWidth="1"/>
    <col min="11779" max="11779" width="51.42578125" customWidth="1"/>
    <col min="11780" max="11780" width="25" customWidth="1"/>
    <col min="11781" max="11781" width="7.28515625" customWidth="1"/>
    <col min="11782" max="11782" width="16.140625" bestFit="1" customWidth="1"/>
    <col min="11783" max="11783" width="12.42578125" bestFit="1" customWidth="1"/>
    <col min="12033" max="12033" width="7.7109375" customWidth="1"/>
    <col min="12034" max="12034" width="8.85546875" customWidth="1"/>
    <col min="12035" max="12035" width="51.42578125" customWidth="1"/>
    <col min="12036" max="12036" width="25" customWidth="1"/>
    <col min="12037" max="12037" width="7.28515625" customWidth="1"/>
    <col min="12038" max="12038" width="16.140625" bestFit="1" customWidth="1"/>
    <col min="12039" max="12039" width="12.42578125" bestFit="1" customWidth="1"/>
    <col min="12289" max="12289" width="7.7109375" customWidth="1"/>
    <col min="12290" max="12290" width="8.85546875" customWidth="1"/>
    <col min="12291" max="12291" width="51.42578125" customWidth="1"/>
    <col min="12292" max="12292" width="25" customWidth="1"/>
    <col min="12293" max="12293" width="7.28515625" customWidth="1"/>
    <col min="12294" max="12294" width="16.140625" bestFit="1" customWidth="1"/>
    <col min="12295" max="12295" width="12.42578125" bestFit="1" customWidth="1"/>
    <col min="12545" max="12545" width="7.7109375" customWidth="1"/>
    <col min="12546" max="12546" width="8.85546875" customWidth="1"/>
    <col min="12547" max="12547" width="51.42578125" customWidth="1"/>
    <col min="12548" max="12548" width="25" customWidth="1"/>
    <col min="12549" max="12549" width="7.28515625" customWidth="1"/>
    <col min="12550" max="12550" width="16.140625" bestFit="1" customWidth="1"/>
    <col min="12551" max="12551" width="12.42578125" bestFit="1" customWidth="1"/>
    <col min="12801" max="12801" width="7.7109375" customWidth="1"/>
    <col min="12802" max="12802" width="8.85546875" customWidth="1"/>
    <col min="12803" max="12803" width="51.42578125" customWidth="1"/>
    <col min="12804" max="12804" width="25" customWidth="1"/>
    <col min="12805" max="12805" width="7.28515625" customWidth="1"/>
    <col min="12806" max="12806" width="16.140625" bestFit="1" customWidth="1"/>
    <col min="12807" max="12807" width="12.42578125" bestFit="1" customWidth="1"/>
    <col min="13057" max="13057" width="7.7109375" customWidth="1"/>
    <col min="13058" max="13058" width="8.85546875" customWidth="1"/>
    <col min="13059" max="13059" width="51.42578125" customWidth="1"/>
    <col min="13060" max="13060" width="25" customWidth="1"/>
    <col min="13061" max="13061" width="7.28515625" customWidth="1"/>
    <col min="13062" max="13062" width="16.140625" bestFit="1" customWidth="1"/>
    <col min="13063" max="13063" width="12.42578125" bestFit="1" customWidth="1"/>
    <col min="13313" max="13313" width="7.7109375" customWidth="1"/>
    <col min="13314" max="13314" width="8.85546875" customWidth="1"/>
    <col min="13315" max="13315" width="51.42578125" customWidth="1"/>
    <col min="13316" max="13316" width="25" customWidth="1"/>
    <col min="13317" max="13317" width="7.28515625" customWidth="1"/>
    <col min="13318" max="13318" width="16.140625" bestFit="1" customWidth="1"/>
    <col min="13319" max="13319" width="12.42578125" bestFit="1" customWidth="1"/>
    <col min="13569" max="13569" width="7.7109375" customWidth="1"/>
    <col min="13570" max="13570" width="8.85546875" customWidth="1"/>
    <col min="13571" max="13571" width="51.42578125" customWidth="1"/>
    <col min="13572" max="13572" width="25" customWidth="1"/>
    <col min="13573" max="13573" width="7.28515625" customWidth="1"/>
    <col min="13574" max="13574" width="16.140625" bestFit="1" customWidth="1"/>
    <col min="13575" max="13575" width="12.42578125" bestFit="1" customWidth="1"/>
    <col min="13825" max="13825" width="7.7109375" customWidth="1"/>
    <col min="13826" max="13826" width="8.85546875" customWidth="1"/>
    <col min="13827" max="13827" width="51.42578125" customWidth="1"/>
    <col min="13828" max="13828" width="25" customWidth="1"/>
    <col min="13829" max="13829" width="7.28515625" customWidth="1"/>
    <col min="13830" max="13830" width="16.140625" bestFit="1" customWidth="1"/>
    <col min="13831" max="13831" width="12.42578125" bestFit="1" customWidth="1"/>
    <col min="14081" max="14081" width="7.7109375" customWidth="1"/>
    <col min="14082" max="14082" width="8.85546875" customWidth="1"/>
    <col min="14083" max="14083" width="51.42578125" customWidth="1"/>
    <col min="14084" max="14084" width="25" customWidth="1"/>
    <col min="14085" max="14085" width="7.28515625" customWidth="1"/>
    <col min="14086" max="14086" width="16.140625" bestFit="1" customWidth="1"/>
    <col min="14087" max="14087" width="12.42578125" bestFit="1" customWidth="1"/>
    <col min="14337" max="14337" width="7.7109375" customWidth="1"/>
    <col min="14338" max="14338" width="8.85546875" customWidth="1"/>
    <col min="14339" max="14339" width="51.42578125" customWidth="1"/>
    <col min="14340" max="14340" width="25" customWidth="1"/>
    <col min="14341" max="14341" width="7.28515625" customWidth="1"/>
    <col min="14342" max="14342" width="16.140625" bestFit="1" customWidth="1"/>
    <col min="14343" max="14343" width="12.42578125" bestFit="1" customWidth="1"/>
    <col min="14593" max="14593" width="7.7109375" customWidth="1"/>
    <col min="14594" max="14594" width="8.85546875" customWidth="1"/>
    <col min="14595" max="14595" width="51.42578125" customWidth="1"/>
    <col min="14596" max="14596" width="25" customWidth="1"/>
    <col min="14597" max="14597" width="7.28515625" customWidth="1"/>
    <col min="14598" max="14598" width="16.140625" bestFit="1" customWidth="1"/>
    <col min="14599" max="14599" width="12.42578125" bestFit="1" customWidth="1"/>
    <col min="14849" max="14849" width="7.7109375" customWidth="1"/>
    <col min="14850" max="14850" width="8.85546875" customWidth="1"/>
    <col min="14851" max="14851" width="51.42578125" customWidth="1"/>
    <col min="14852" max="14852" width="25" customWidth="1"/>
    <col min="14853" max="14853" width="7.28515625" customWidth="1"/>
    <col min="14854" max="14854" width="16.140625" bestFit="1" customWidth="1"/>
    <col min="14855" max="14855" width="12.42578125" bestFit="1" customWidth="1"/>
    <col min="15105" max="15105" width="7.7109375" customWidth="1"/>
    <col min="15106" max="15106" width="8.85546875" customWidth="1"/>
    <col min="15107" max="15107" width="51.42578125" customWidth="1"/>
    <col min="15108" max="15108" width="25" customWidth="1"/>
    <col min="15109" max="15109" width="7.28515625" customWidth="1"/>
    <col min="15110" max="15110" width="16.140625" bestFit="1" customWidth="1"/>
    <col min="15111" max="15111" width="12.42578125" bestFit="1" customWidth="1"/>
    <col min="15361" max="15361" width="7.7109375" customWidth="1"/>
    <col min="15362" max="15362" width="8.85546875" customWidth="1"/>
    <col min="15363" max="15363" width="51.42578125" customWidth="1"/>
    <col min="15364" max="15364" width="25" customWidth="1"/>
    <col min="15365" max="15365" width="7.28515625" customWidth="1"/>
    <col min="15366" max="15366" width="16.140625" bestFit="1" customWidth="1"/>
    <col min="15367" max="15367" width="12.42578125" bestFit="1" customWidth="1"/>
    <col min="15617" max="15617" width="7.7109375" customWidth="1"/>
    <col min="15618" max="15618" width="8.85546875" customWidth="1"/>
    <col min="15619" max="15619" width="51.42578125" customWidth="1"/>
    <col min="15620" max="15620" width="25" customWidth="1"/>
    <col min="15621" max="15621" width="7.28515625" customWidth="1"/>
    <col min="15622" max="15622" width="16.140625" bestFit="1" customWidth="1"/>
    <col min="15623" max="15623" width="12.42578125" bestFit="1" customWidth="1"/>
    <col min="15873" max="15873" width="7.7109375" customWidth="1"/>
    <col min="15874" max="15874" width="8.85546875" customWidth="1"/>
    <col min="15875" max="15875" width="51.42578125" customWidth="1"/>
    <col min="15876" max="15876" width="25" customWidth="1"/>
    <col min="15877" max="15877" width="7.28515625" customWidth="1"/>
    <col min="15878" max="15878" width="16.140625" bestFit="1" customWidth="1"/>
    <col min="15879" max="15879" width="12.42578125" bestFit="1" customWidth="1"/>
    <col min="16129" max="16129" width="7.7109375" customWidth="1"/>
    <col min="16130" max="16130" width="8.85546875" customWidth="1"/>
    <col min="16131" max="16131" width="51.42578125" customWidth="1"/>
    <col min="16132" max="16132" width="25" customWidth="1"/>
    <col min="16133" max="16133" width="7.28515625" customWidth="1"/>
    <col min="16134" max="16134" width="16.140625" bestFit="1" customWidth="1"/>
    <col min="16135" max="16135" width="12.42578125" bestFit="1" customWidth="1"/>
  </cols>
  <sheetData>
    <row r="2" spans="3:5" ht="15" x14ac:dyDescent="0.2">
      <c r="C2" s="117" t="s">
        <v>167</v>
      </c>
      <c r="D2" s="118"/>
      <c r="E2" s="118"/>
    </row>
    <row r="3" spans="3:5" ht="15" x14ac:dyDescent="0.2">
      <c r="C3" s="117" t="s">
        <v>55</v>
      </c>
      <c r="D3" s="118"/>
      <c r="E3" s="118"/>
    </row>
    <row r="4" spans="3:5" ht="15" x14ac:dyDescent="0.2">
      <c r="C4" s="117" t="s">
        <v>174</v>
      </c>
      <c r="D4" s="118"/>
      <c r="E4" s="118"/>
    </row>
    <row r="5" spans="3:5" ht="15" x14ac:dyDescent="0.2">
      <c r="C5" s="118" t="s">
        <v>1</v>
      </c>
      <c r="D5" s="118"/>
      <c r="E5" s="118"/>
    </row>
    <row r="6" spans="3:5" x14ac:dyDescent="0.2">
      <c r="C6" s="58"/>
      <c r="D6" s="59"/>
    </row>
    <row r="7" spans="3:5" ht="15" x14ac:dyDescent="0.2">
      <c r="C7" s="4" t="s">
        <v>2</v>
      </c>
      <c r="D7" s="5" t="s">
        <v>56</v>
      </c>
      <c r="E7" s="6" t="s">
        <v>4</v>
      </c>
    </row>
    <row r="8" spans="3:5" x14ac:dyDescent="0.2">
      <c r="C8" s="11"/>
      <c r="D8" s="60"/>
      <c r="E8" s="11"/>
    </row>
    <row r="9" spans="3:5" x14ac:dyDescent="0.2">
      <c r="C9" s="9" t="s">
        <v>57</v>
      </c>
      <c r="D9" s="60"/>
      <c r="E9" s="11"/>
    </row>
    <row r="10" spans="3:5" x14ac:dyDescent="0.2">
      <c r="C10" s="61" t="s">
        <v>58</v>
      </c>
      <c r="D10" s="60">
        <v>1238605266557.1401</v>
      </c>
      <c r="E10" s="62">
        <v>0.98671991631729417</v>
      </c>
    </row>
    <row r="11" spans="3:5" x14ac:dyDescent="0.2">
      <c r="C11" s="61" t="s">
        <v>59</v>
      </c>
      <c r="D11" s="60">
        <v>-2867820818.6100001</v>
      </c>
      <c r="E11" s="62">
        <v>-2.2846147958158311E-3</v>
      </c>
    </row>
    <row r="12" spans="3:5" x14ac:dyDescent="0.2">
      <c r="C12" s="42" t="s">
        <v>60</v>
      </c>
      <c r="D12" s="63">
        <v>1235737445738.53</v>
      </c>
      <c r="E12" s="64">
        <v>0.98443530152147829</v>
      </c>
    </row>
    <row r="13" spans="3:5" x14ac:dyDescent="0.2">
      <c r="C13" s="61"/>
      <c r="D13" s="60"/>
      <c r="E13" s="65"/>
    </row>
    <row r="14" spans="3:5" x14ac:dyDescent="0.2">
      <c r="C14" s="61" t="s">
        <v>61</v>
      </c>
      <c r="D14" s="60">
        <f>19537983564.6+541297908</f>
        <v>20079281472.599998</v>
      </c>
      <c r="E14" s="62">
        <v>1.5564698478521613E-2</v>
      </c>
    </row>
    <row r="15" spans="3:5" x14ac:dyDescent="0.2">
      <c r="C15" s="42" t="s">
        <v>62</v>
      </c>
      <c r="D15" s="63">
        <f>+D12+D14</f>
        <v>1255816727211.1301</v>
      </c>
      <c r="E15" s="64">
        <v>1.5564698478521613E-2</v>
      </c>
    </row>
    <row r="16" spans="3:5" x14ac:dyDescent="0.2">
      <c r="C16" s="66"/>
      <c r="D16" s="67"/>
      <c r="E16" s="68"/>
    </row>
    <row r="17" spans="3:5" x14ac:dyDescent="0.2">
      <c r="C17" s="61" t="s">
        <v>63</v>
      </c>
      <c r="D17" s="60">
        <v>702545645552.39001</v>
      </c>
      <c r="E17" s="62">
        <v>0.55967449784499512</v>
      </c>
    </row>
    <row r="18" spans="3:5" x14ac:dyDescent="0.2">
      <c r="C18" s="42" t="s">
        <v>64</v>
      </c>
      <c r="D18" s="63">
        <v>702545645552.39001</v>
      </c>
      <c r="E18" s="64">
        <v>0.55967449784499512</v>
      </c>
    </row>
    <row r="19" spans="3:5" x14ac:dyDescent="0.2">
      <c r="C19" s="61"/>
      <c r="D19" s="60"/>
      <c r="E19" s="62"/>
    </row>
    <row r="20" spans="3:5" x14ac:dyDescent="0.2">
      <c r="C20" s="42" t="s">
        <v>65</v>
      </c>
      <c r="D20" s="63">
        <f>+D15-D18</f>
        <v>553271081658.74011</v>
      </c>
      <c r="E20" s="64">
        <v>0.44032550215500488</v>
      </c>
    </row>
    <row r="21" spans="3:5" x14ac:dyDescent="0.2">
      <c r="C21" s="66"/>
      <c r="D21" s="67"/>
      <c r="E21" s="68"/>
    </row>
    <row r="22" spans="3:5" x14ac:dyDescent="0.2">
      <c r="C22" s="9" t="s">
        <v>66</v>
      </c>
      <c r="D22" s="60"/>
      <c r="E22" s="68"/>
    </row>
    <row r="23" spans="3:5" x14ac:dyDescent="0.2">
      <c r="C23" s="61" t="s">
        <v>67</v>
      </c>
      <c r="D23" s="60">
        <v>108067800</v>
      </c>
      <c r="E23" s="62">
        <v>8.6090906806002057E-5</v>
      </c>
    </row>
    <row r="24" spans="3:5" x14ac:dyDescent="0.2">
      <c r="C24" s="61" t="s">
        <v>68</v>
      </c>
      <c r="D24" s="60">
        <v>36013518.050000004</v>
      </c>
      <c r="E24" s="62">
        <v>2.8689733909627321E-5</v>
      </c>
    </row>
    <row r="25" spans="3:5" x14ac:dyDescent="0.2">
      <c r="C25" s="61" t="s">
        <v>69</v>
      </c>
      <c r="D25" s="60">
        <v>663170000</v>
      </c>
      <c r="E25" s="62">
        <v>5.2830636569391057E-4</v>
      </c>
    </row>
    <row r="26" spans="3:5" x14ac:dyDescent="0.2">
      <c r="C26" s="61" t="s">
        <v>70</v>
      </c>
      <c r="D26" s="60">
        <v>873430397.24000001</v>
      </c>
      <c r="E26" s="62">
        <v>6.958077700324999E-4</v>
      </c>
    </row>
    <row r="27" spans="3:5" hidden="1" x14ac:dyDescent="0.2">
      <c r="C27" s="61" t="s">
        <v>71</v>
      </c>
      <c r="D27" s="60">
        <v>0</v>
      </c>
      <c r="E27" s="62">
        <v>0</v>
      </c>
    </row>
    <row r="28" spans="3:5" x14ac:dyDescent="0.2">
      <c r="C28" s="61" t="s">
        <v>72</v>
      </c>
      <c r="D28" s="60">
        <v>124086736.67000002</v>
      </c>
      <c r="E28" s="62">
        <v>9.8852199105727045E-5</v>
      </c>
    </row>
    <row r="29" spans="3:5" hidden="1" x14ac:dyDescent="0.2">
      <c r="C29" s="61" t="s">
        <v>73</v>
      </c>
      <c r="D29" s="60">
        <v>0</v>
      </c>
      <c r="E29" s="62">
        <v>0</v>
      </c>
    </row>
    <row r="30" spans="3:5" x14ac:dyDescent="0.2">
      <c r="C30" s="61" t="s">
        <v>74</v>
      </c>
      <c r="D30" s="60">
        <v>563657222.37</v>
      </c>
      <c r="E30" s="62">
        <v>4.4903071406640692E-4</v>
      </c>
    </row>
    <row r="31" spans="3:5" x14ac:dyDescent="0.2">
      <c r="C31" s="61" t="s">
        <v>75</v>
      </c>
      <c r="D31" s="60">
        <v>5908569921.8800011</v>
      </c>
      <c r="E31" s="62">
        <v>4.7069908196643038E-3</v>
      </c>
    </row>
    <row r="32" spans="3:5" x14ac:dyDescent="0.2">
      <c r="C32" s="61" t="s">
        <v>76</v>
      </c>
      <c r="D32" s="60">
        <v>764546278.16000009</v>
      </c>
      <c r="E32" s="62">
        <v>6.0906655249712022E-4</v>
      </c>
    </row>
    <row r="33" spans="3:6" x14ac:dyDescent="0.2">
      <c r="C33" s="61" t="s">
        <v>77</v>
      </c>
      <c r="D33" s="60">
        <v>962024875.88</v>
      </c>
      <c r="E33" s="62">
        <v>7.6638549072379359E-4</v>
      </c>
    </row>
    <row r="34" spans="3:6" x14ac:dyDescent="0.2">
      <c r="C34" s="61" t="s">
        <v>78</v>
      </c>
      <c r="D34" s="60">
        <v>5641137052.4799995</v>
      </c>
      <c r="E34" s="62">
        <v>4.4939436563429698E-3</v>
      </c>
    </row>
    <row r="35" spans="3:6" x14ac:dyDescent="0.2">
      <c r="C35" s="61" t="s">
        <v>79</v>
      </c>
      <c r="D35" s="60">
        <v>279348500.77000004</v>
      </c>
      <c r="E35" s="62">
        <v>2.2253960704471143E-4</v>
      </c>
    </row>
    <row r="36" spans="3:6" x14ac:dyDescent="0.2">
      <c r="C36" s="61" t="s">
        <v>80</v>
      </c>
      <c r="D36" s="60">
        <v>0</v>
      </c>
      <c r="E36" s="62">
        <v>0</v>
      </c>
    </row>
    <row r="37" spans="3:6" x14ac:dyDescent="0.2">
      <c r="C37" s="42" t="s">
        <v>81</v>
      </c>
      <c r="D37" s="63">
        <f>SUM(D23:D36)</f>
        <v>15924052303.5</v>
      </c>
      <c r="E37" s="64">
        <v>1.2685703815887073E-2</v>
      </c>
      <c r="F37" s="57"/>
    </row>
    <row r="38" spans="3:6" x14ac:dyDescent="0.2">
      <c r="C38" s="61"/>
      <c r="D38" s="60"/>
      <c r="E38" s="62"/>
    </row>
    <row r="39" spans="3:6" x14ac:dyDescent="0.2">
      <c r="C39" s="9" t="s">
        <v>82</v>
      </c>
      <c r="D39" s="60"/>
      <c r="E39" s="62"/>
    </row>
    <row r="40" spans="3:6" x14ac:dyDescent="0.2">
      <c r="C40" s="61" t="s">
        <v>67</v>
      </c>
      <c r="D40" s="60">
        <v>963000000</v>
      </c>
      <c r="E40" s="62">
        <v>7.6716231156903332E-4</v>
      </c>
    </row>
    <row r="41" spans="3:6" x14ac:dyDescent="0.2">
      <c r="C41" s="61" t="s">
        <v>68</v>
      </c>
      <c r="D41" s="60">
        <v>28121956.920000002</v>
      </c>
      <c r="E41" s="62">
        <v>2.2403017109648986E-5</v>
      </c>
    </row>
    <row r="42" spans="3:6" x14ac:dyDescent="0.2">
      <c r="C42" s="61" t="s">
        <v>83</v>
      </c>
      <c r="D42" s="60">
        <v>557532280</v>
      </c>
      <c r="E42" s="62">
        <v>4.4415135275093827E-4</v>
      </c>
    </row>
    <row r="43" spans="3:6" x14ac:dyDescent="0.2">
      <c r="C43" s="61" t="s">
        <v>84</v>
      </c>
      <c r="D43" s="60">
        <v>79968469.609999999</v>
      </c>
      <c r="E43" s="62">
        <v>6.3705914848022425E-5</v>
      </c>
    </row>
    <row r="44" spans="3:6" x14ac:dyDescent="0.2">
      <c r="C44" s="61" t="s">
        <v>69</v>
      </c>
      <c r="D44" s="60">
        <v>667858531.63999999</v>
      </c>
      <c r="E44" s="62">
        <v>5.3204142776120745E-4</v>
      </c>
    </row>
    <row r="45" spans="3:6" x14ac:dyDescent="0.2">
      <c r="C45" s="61" t="s">
        <v>85</v>
      </c>
      <c r="D45" s="60">
        <v>2636992344.4900002</v>
      </c>
      <c r="E45" s="62">
        <v>2.1007280816083005E-3</v>
      </c>
    </row>
    <row r="46" spans="3:6" x14ac:dyDescent="0.2">
      <c r="C46" s="61" t="s">
        <v>86</v>
      </c>
      <c r="D46" s="60">
        <v>153160402.34</v>
      </c>
      <c r="E46" s="62">
        <v>1.2201338348909406E-4</v>
      </c>
    </row>
    <row r="47" spans="3:6" x14ac:dyDescent="0.2">
      <c r="C47" s="61" t="s">
        <v>70</v>
      </c>
      <c r="D47" s="60">
        <v>151802913.19</v>
      </c>
      <c r="E47" s="62">
        <v>1.2093195616381484E-4</v>
      </c>
    </row>
    <row r="48" spans="3:6" hidden="1" x14ac:dyDescent="0.2">
      <c r="C48" s="61" t="s">
        <v>87</v>
      </c>
      <c r="D48" s="60">
        <v>0</v>
      </c>
      <c r="E48" s="62">
        <v>0</v>
      </c>
    </row>
    <row r="49" spans="3:5" hidden="1" x14ac:dyDescent="0.2">
      <c r="C49" s="61" t="s">
        <v>88</v>
      </c>
      <c r="D49" s="60">
        <v>0</v>
      </c>
      <c r="E49" s="62">
        <v>0</v>
      </c>
    </row>
    <row r="50" spans="3:5" x14ac:dyDescent="0.2">
      <c r="C50" s="61" t="s">
        <v>89</v>
      </c>
      <c r="D50" s="60">
        <v>1473735086.72</v>
      </c>
      <c r="E50" s="62">
        <v>1.1740332458655296E-3</v>
      </c>
    </row>
    <row r="51" spans="3:5" hidden="1" x14ac:dyDescent="0.2">
      <c r="C51" s="61" t="s">
        <v>90</v>
      </c>
      <c r="D51" s="60">
        <v>0</v>
      </c>
      <c r="E51" s="62">
        <v>0</v>
      </c>
    </row>
    <row r="52" spans="3:5" x14ac:dyDescent="0.2">
      <c r="C52" s="61" t="s">
        <v>91</v>
      </c>
      <c r="D52" s="60">
        <v>478935846.03000003</v>
      </c>
      <c r="E52" s="62">
        <v>3.8153845351365052E-4</v>
      </c>
    </row>
    <row r="53" spans="3:5" hidden="1" x14ac:dyDescent="0.2">
      <c r="C53" s="61" t="s">
        <v>92</v>
      </c>
      <c r="D53" s="60">
        <v>0</v>
      </c>
      <c r="E53" s="62">
        <v>0</v>
      </c>
    </row>
    <row r="54" spans="3:5" x14ac:dyDescent="0.2">
      <c r="C54" s="61" t="s">
        <v>93</v>
      </c>
      <c r="D54" s="60">
        <v>2333489802.3400002</v>
      </c>
      <c r="E54" s="62">
        <v>1.8589464494142484E-3</v>
      </c>
    </row>
    <row r="55" spans="3:5" hidden="1" x14ac:dyDescent="0.2">
      <c r="C55" s="61" t="s">
        <v>94</v>
      </c>
      <c r="D55" s="60">
        <v>0</v>
      </c>
      <c r="E55" s="62">
        <v>0</v>
      </c>
    </row>
    <row r="56" spans="3:5" x14ac:dyDescent="0.2">
      <c r="C56" s="61" t="s">
        <v>72</v>
      </c>
      <c r="D56" s="60">
        <v>13900000</v>
      </c>
      <c r="E56" s="62">
        <v>1.1073267010186463E-5</v>
      </c>
    </row>
    <row r="57" spans="3:5" x14ac:dyDescent="0.2">
      <c r="C57" s="61" t="s">
        <v>95</v>
      </c>
      <c r="D57" s="60">
        <v>4375582060.4899998</v>
      </c>
      <c r="E57" s="62">
        <v>3.4857545669631381E-3</v>
      </c>
    </row>
    <row r="58" spans="3:5" x14ac:dyDescent="0.2">
      <c r="C58" s="61" t="s">
        <v>73</v>
      </c>
      <c r="D58" s="60">
        <v>612300500.61000001</v>
      </c>
      <c r="E58" s="62">
        <v>4.8778179379319205E-4</v>
      </c>
    </row>
    <row r="59" spans="3:5" x14ac:dyDescent="0.2">
      <c r="C59" s="61" t="s">
        <v>74</v>
      </c>
      <c r="D59" s="60">
        <v>634282.6</v>
      </c>
      <c r="E59" s="62">
        <v>5.0529356760541692E-7</v>
      </c>
    </row>
    <row r="60" spans="3:5" hidden="1" x14ac:dyDescent="0.2">
      <c r="C60" s="61" t="s">
        <v>96</v>
      </c>
      <c r="D60" s="60"/>
      <c r="E60" s="62">
        <v>0</v>
      </c>
    </row>
    <row r="61" spans="3:5" hidden="1" x14ac:dyDescent="0.2">
      <c r="C61" s="61" t="s">
        <v>97</v>
      </c>
      <c r="D61" s="60">
        <v>0</v>
      </c>
      <c r="E61" s="62">
        <v>0</v>
      </c>
    </row>
    <row r="62" spans="3:5" x14ac:dyDescent="0.2">
      <c r="C62" s="61" t="s">
        <v>98</v>
      </c>
      <c r="D62" s="60">
        <v>7197691322.2600002</v>
      </c>
      <c r="E62" s="62">
        <v>5.7339538034738881E-3</v>
      </c>
    </row>
    <row r="63" spans="3:5" x14ac:dyDescent="0.2">
      <c r="C63" s="61" t="s">
        <v>99</v>
      </c>
      <c r="D63" s="60">
        <v>10000093358.709999</v>
      </c>
      <c r="E63" s="62">
        <v>7.9664535171070621E-3</v>
      </c>
    </row>
    <row r="64" spans="3:5" x14ac:dyDescent="0.2">
      <c r="C64" s="61" t="s">
        <v>75</v>
      </c>
      <c r="D64" s="60">
        <v>29375211646.610004</v>
      </c>
      <c r="E64" s="62">
        <v>2.3401407341269907E-2</v>
      </c>
    </row>
    <row r="65" spans="3:7" hidden="1" x14ac:dyDescent="0.2">
      <c r="C65" s="61" t="s">
        <v>100</v>
      </c>
      <c r="D65" s="60">
        <v>0</v>
      </c>
      <c r="E65" s="62">
        <v>0</v>
      </c>
    </row>
    <row r="66" spans="3:7" x14ac:dyDescent="0.2">
      <c r="C66" s="61" t="s">
        <v>101</v>
      </c>
      <c r="D66" s="60">
        <v>5477706055.3100004</v>
      </c>
      <c r="E66" s="62">
        <v>4.3637483276088383E-3</v>
      </c>
    </row>
    <row r="67" spans="3:7" x14ac:dyDescent="0.2">
      <c r="C67" s="61" t="s">
        <v>102</v>
      </c>
      <c r="D67" s="60">
        <v>20968276.949999999</v>
      </c>
      <c r="E67" s="62">
        <v>1.670412441804951E-5</v>
      </c>
    </row>
    <row r="68" spans="3:7" hidden="1" x14ac:dyDescent="0.2">
      <c r="C68" s="61" t="s">
        <v>103</v>
      </c>
      <c r="D68" s="60"/>
      <c r="E68" s="62">
        <v>-4.3121843611684774E-4</v>
      </c>
    </row>
    <row r="69" spans="3:7" hidden="1" x14ac:dyDescent="0.2">
      <c r="C69" s="61" t="s">
        <v>77</v>
      </c>
      <c r="D69" s="60">
        <v>0</v>
      </c>
      <c r="E69" s="62">
        <v>0</v>
      </c>
    </row>
    <row r="70" spans="3:7" x14ac:dyDescent="0.2">
      <c r="C70" s="61" t="s">
        <v>104</v>
      </c>
      <c r="D70" s="60">
        <v>633146661.37</v>
      </c>
      <c r="E70" s="62">
        <v>5.0438863582432519E-4</v>
      </c>
    </row>
    <row r="71" spans="3:7" x14ac:dyDescent="0.2">
      <c r="C71" s="61" t="s">
        <v>78</v>
      </c>
      <c r="D71" s="60">
        <v>116257706.60000001</v>
      </c>
      <c r="E71" s="62">
        <v>9.2615296918972448E-5</v>
      </c>
    </row>
    <row r="72" spans="3:7" x14ac:dyDescent="0.2">
      <c r="C72" s="61" t="s">
        <v>105</v>
      </c>
      <c r="D72" s="60">
        <v>39171846591.380005</v>
      </c>
      <c r="E72" s="62">
        <v>3.1205778171828291E-2</v>
      </c>
    </row>
    <row r="73" spans="3:7" x14ac:dyDescent="0.2">
      <c r="C73" s="61" t="s">
        <v>106</v>
      </c>
      <c r="D73" s="60">
        <v>526855835.55000001</v>
      </c>
      <c r="E73" s="62">
        <v>4.1971333402302441E-4</v>
      </c>
    </row>
    <row r="74" spans="3:7" x14ac:dyDescent="0.2">
      <c r="C74" s="61" t="s">
        <v>79</v>
      </c>
      <c r="D74" s="60">
        <v>47401000515.249992</v>
      </c>
      <c r="E74" s="62">
        <v>3.7761434191032318E-2</v>
      </c>
    </row>
    <row r="75" spans="3:7" hidden="1" x14ac:dyDescent="0.2">
      <c r="C75" s="61" t="s">
        <v>107</v>
      </c>
      <c r="D75" s="60">
        <v>0</v>
      </c>
      <c r="E75" s="62">
        <v>0</v>
      </c>
    </row>
    <row r="76" spans="3:7" x14ac:dyDescent="0.2">
      <c r="C76" s="61" t="s">
        <v>80</v>
      </c>
      <c r="D76" s="60">
        <v>405701376.19999999</v>
      </c>
      <c r="E76" s="62">
        <v>3.2319709820595016E-4</v>
      </c>
    </row>
    <row r="77" spans="3:7" x14ac:dyDescent="0.2">
      <c r="C77" s="42" t="s">
        <v>108</v>
      </c>
      <c r="D77" s="63">
        <f>SUM(D40:D76)</f>
        <v>154853493823.17001</v>
      </c>
      <c r="E77" s="64">
        <v>0.1229309459210214</v>
      </c>
      <c r="F77" s="57"/>
      <c r="G77" s="57"/>
    </row>
    <row r="78" spans="3:7" x14ac:dyDescent="0.2">
      <c r="C78" s="61"/>
      <c r="D78" s="60"/>
      <c r="E78" s="62"/>
    </row>
    <row r="79" spans="3:7" x14ac:dyDescent="0.2">
      <c r="C79" s="69"/>
      <c r="D79" s="67"/>
      <c r="E79" s="68"/>
    </row>
    <row r="80" spans="3:7" x14ac:dyDescent="0.2">
      <c r="C80" s="9" t="s">
        <v>109</v>
      </c>
      <c r="D80" s="60"/>
      <c r="E80" s="65"/>
    </row>
    <row r="81" spans="3:5" x14ac:dyDescent="0.2">
      <c r="C81" s="61" t="s">
        <v>67</v>
      </c>
      <c r="D81" s="60">
        <v>206000000</v>
      </c>
      <c r="E81" s="62">
        <v>1.6410741036679218E-4</v>
      </c>
    </row>
    <row r="82" spans="3:5" x14ac:dyDescent="0.2">
      <c r="C82" s="61" t="s">
        <v>68</v>
      </c>
      <c r="D82" s="60">
        <v>46742282.32</v>
      </c>
      <c r="E82" s="62">
        <v>3.723667430178978E-5</v>
      </c>
    </row>
    <row r="83" spans="3:5" x14ac:dyDescent="0.2">
      <c r="C83" s="61" t="s">
        <v>69</v>
      </c>
      <c r="D83" s="60">
        <v>342106466.29000002</v>
      </c>
      <c r="E83" s="62">
        <v>2.7253498180867083E-4</v>
      </c>
    </row>
    <row r="84" spans="3:5" x14ac:dyDescent="0.2">
      <c r="C84" s="61" t="s">
        <v>70</v>
      </c>
      <c r="D84" s="60">
        <v>2126479261.8399999</v>
      </c>
      <c r="E84" s="62">
        <v>1.6940340041711173E-3</v>
      </c>
    </row>
    <row r="85" spans="3:5" hidden="1" x14ac:dyDescent="0.2">
      <c r="C85" s="61" t="s">
        <v>94</v>
      </c>
      <c r="D85" s="60">
        <v>0</v>
      </c>
      <c r="E85" s="62">
        <v>0</v>
      </c>
    </row>
    <row r="86" spans="3:5" hidden="1" x14ac:dyDescent="0.2">
      <c r="C86" s="61" t="s">
        <v>110</v>
      </c>
      <c r="D86" s="60">
        <v>0</v>
      </c>
      <c r="E86" s="62">
        <v>0</v>
      </c>
    </row>
    <row r="87" spans="3:5" hidden="1" x14ac:dyDescent="0.2">
      <c r="C87" s="61" t="s">
        <v>73</v>
      </c>
      <c r="D87" s="60">
        <v>0</v>
      </c>
      <c r="E87" s="62">
        <v>0</v>
      </c>
    </row>
    <row r="88" spans="3:5" hidden="1" x14ac:dyDescent="0.2">
      <c r="C88" s="61" t="s">
        <v>74</v>
      </c>
      <c r="D88" s="60">
        <v>0</v>
      </c>
      <c r="E88" s="62">
        <v>0</v>
      </c>
    </row>
    <row r="89" spans="3:5" x14ac:dyDescent="0.2">
      <c r="C89" s="61" t="s">
        <v>111</v>
      </c>
      <c r="D89" s="60">
        <v>3273536196.2600002</v>
      </c>
      <c r="E89" s="62">
        <v>2.6078230481077079E-3</v>
      </c>
    </row>
    <row r="90" spans="3:5" x14ac:dyDescent="0.2">
      <c r="C90" s="61" t="s">
        <v>112</v>
      </c>
      <c r="D90" s="60">
        <v>181138887</v>
      </c>
      <c r="E90" s="62">
        <v>1.4430210515676211E-4</v>
      </c>
    </row>
    <row r="91" spans="3:5" hidden="1" x14ac:dyDescent="0.2">
      <c r="C91" s="61" t="s">
        <v>99</v>
      </c>
      <c r="D91" s="60">
        <v>0</v>
      </c>
      <c r="E91" s="62">
        <v>0</v>
      </c>
    </row>
    <row r="92" spans="3:5" x14ac:dyDescent="0.2">
      <c r="C92" s="61" t="s">
        <v>75</v>
      </c>
      <c r="D92" s="60">
        <v>29744176947.060005</v>
      </c>
      <c r="E92" s="62">
        <v>2.3695339088707069E-2</v>
      </c>
    </row>
    <row r="93" spans="3:5" x14ac:dyDescent="0.2">
      <c r="C93" s="61" t="s">
        <v>113</v>
      </c>
      <c r="D93" s="60">
        <v>29650089.939999998</v>
      </c>
      <c r="E93" s="62">
        <v>2.3620385811630467E-5</v>
      </c>
    </row>
    <row r="94" spans="3:5" ht="13.9" hidden="1" customHeight="1" x14ac:dyDescent="0.2">
      <c r="C94" s="61" t="s">
        <v>77</v>
      </c>
      <c r="D94" s="60">
        <v>0</v>
      </c>
      <c r="E94" s="62">
        <v>0</v>
      </c>
    </row>
    <row r="95" spans="3:5" x14ac:dyDescent="0.2">
      <c r="C95" s="61" t="s">
        <v>78</v>
      </c>
      <c r="D95" s="60">
        <v>389908699.72000003</v>
      </c>
      <c r="E95" s="62">
        <v>3.1061605335209899E-4</v>
      </c>
    </row>
    <row r="96" spans="3:5" x14ac:dyDescent="0.2">
      <c r="C96" s="61" t="s">
        <v>79</v>
      </c>
      <c r="D96" s="60">
        <v>375798584.16000003</v>
      </c>
      <c r="E96" s="62">
        <v>2.9937540032041072E-4</v>
      </c>
    </row>
    <row r="97" spans="3:6" x14ac:dyDescent="0.2">
      <c r="C97" s="61" t="s">
        <v>114</v>
      </c>
      <c r="D97" s="60">
        <v>377323793.06</v>
      </c>
      <c r="E97" s="62">
        <v>3.0059043955753392E-4</v>
      </c>
    </row>
    <row r="98" spans="3:6" x14ac:dyDescent="0.2">
      <c r="C98" s="70"/>
      <c r="D98" s="60"/>
      <c r="E98" s="62"/>
    </row>
    <row r="99" spans="3:6" x14ac:dyDescent="0.2">
      <c r="C99" s="42" t="s">
        <v>115</v>
      </c>
      <c r="D99" s="63">
        <f>SUM(D81:D98)</f>
        <v>37092861207.650009</v>
      </c>
      <c r="E99" s="64">
        <v>2.9549579591661584E-2</v>
      </c>
      <c r="F99" s="57"/>
    </row>
    <row r="100" spans="3:6" x14ac:dyDescent="0.2">
      <c r="C100" s="71"/>
      <c r="D100" s="72"/>
      <c r="E100" s="62"/>
    </row>
    <row r="101" spans="3:6" x14ac:dyDescent="0.2">
      <c r="C101" s="42" t="s">
        <v>116</v>
      </c>
      <c r="D101" s="63">
        <f>+D20-D37-D77-D99</f>
        <v>345400674324.42004</v>
      </c>
      <c r="E101" s="64">
        <v>0.27515927282643482</v>
      </c>
    </row>
    <row r="102" spans="3:6" x14ac:dyDescent="0.2">
      <c r="C102" s="26"/>
      <c r="D102" s="73"/>
      <c r="E102" s="74"/>
      <c r="F102" s="57"/>
    </row>
    <row r="103" spans="3:6" x14ac:dyDescent="0.2">
      <c r="C103" s="121"/>
      <c r="D103" s="121"/>
      <c r="E103" s="121"/>
    </row>
    <row r="104" spans="3:6" x14ac:dyDescent="0.2">
      <c r="C104" s="120"/>
      <c r="D104" s="120"/>
      <c r="E104" s="120"/>
    </row>
    <row r="105" spans="3:6" x14ac:dyDescent="0.2">
      <c r="D105" s="75">
        <v>0</v>
      </c>
    </row>
  </sheetData>
  <mergeCells count="6">
    <mergeCell ref="C104:E104"/>
    <mergeCell ref="C2:E2"/>
    <mergeCell ref="C3:E3"/>
    <mergeCell ref="C4:E4"/>
    <mergeCell ref="C5:E5"/>
    <mergeCell ref="C103:E103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F133"/>
  <sheetViews>
    <sheetView tabSelected="1" topLeftCell="C58" zoomScale="118" zoomScaleNormal="118" workbookViewId="0">
      <selection activeCell="F69" sqref="F69"/>
    </sheetView>
  </sheetViews>
  <sheetFormatPr baseColWidth="10" defaultRowHeight="15.75" x14ac:dyDescent="0.2"/>
  <cols>
    <col min="1" max="2" width="11.42578125" style="76"/>
    <col min="3" max="3" width="21.42578125" style="76" bestFit="1" customWidth="1"/>
    <col min="4" max="4" width="38" style="76" bestFit="1" customWidth="1"/>
    <col min="5" max="5" width="35.5703125" style="76" bestFit="1" customWidth="1"/>
    <col min="6" max="6" width="52.140625" style="76" bestFit="1" customWidth="1"/>
    <col min="7" max="258" width="11.42578125" style="76"/>
    <col min="259" max="259" width="21.42578125" style="76" bestFit="1" customWidth="1"/>
    <col min="260" max="260" width="38" style="76" bestFit="1" customWidth="1"/>
    <col min="261" max="261" width="35.5703125" style="76" bestFit="1" customWidth="1"/>
    <col min="262" max="262" width="52.140625" style="76" bestFit="1" customWidth="1"/>
    <col min="263" max="514" width="11.42578125" style="76"/>
    <col min="515" max="515" width="21.42578125" style="76" bestFit="1" customWidth="1"/>
    <col min="516" max="516" width="38" style="76" bestFit="1" customWidth="1"/>
    <col min="517" max="517" width="35.5703125" style="76" bestFit="1" customWidth="1"/>
    <col min="518" max="518" width="52.140625" style="76" bestFit="1" customWidth="1"/>
    <col min="519" max="770" width="11.42578125" style="76"/>
    <col min="771" max="771" width="21.42578125" style="76" bestFit="1" customWidth="1"/>
    <col min="772" max="772" width="38" style="76" bestFit="1" customWidth="1"/>
    <col min="773" max="773" width="35.5703125" style="76" bestFit="1" customWidth="1"/>
    <col min="774" max="774" width="52.140625" style="76" bestFit="1" customWidth="1"/>
    <col min="775" max="1026" width="11.42578125" style="76"/>
    <col min="1027" max="1027" width="21.42578125" style="76" bestFit="1" customWidth="1"/>
    <col min="1028" max="1028" width="38" style="76" bestFit="1" customWidth="1"/>
    <col min="1029" max="1029" width="35.5703125" style="76" bestFit="1" customWidth="1"/>
    <col min="1030" max="1030" width="52.140625" style="76" bestFit="1" customWidth="1"/>
    <col min="1031" max="1282" width="11.42578125" style="76"/>
    <col min="1283" max="1283" width="21.42578125" style="76" bestFit="1" customWidth="1"/>
    <col min="1284" max="1284" width="38" style="76" bestFit="1" customWidth="1"/>
    <col min="1285" max="1285" width="35.5703125" style="76" bestFit="1" customWidth="1"/>
    <col min="1286" max="1286" width="52.140625" style="76" bestFit="1" customWidth="1"/>
    <col min="1287" max="1538" width="11.42578125" style="76"/>
    <col min="1539" max="1539" width="21.42578125" style="76" bestFit="1" customWidth="1"/>
    <col min="1540" max="1540" width="38" style="76" bestFit="1" customWidth="1"/>
    <col min="1541" max="1541" width="35.5703125" style="76" bestFit="1" customWidth="1"/>
    <col min="1542" max="1542" width="52.140625" style="76" bestFit="1" customWidth="1"/>
    <col min="1543" max="1794" width="11.42578125" style="76"/>
    <col min="1795" max="1795" width="21.42578125" style="76" bestFit="1" customWidth="1"/>
    <col min="1796" max="1796" width="38" style="76" bestFit="1" customWidth="1"/>
    <col min="1797" max="1797" width="35.5703125" style="76" bestFit="1" customWidth="1"/>
    <col min="1798" max="1798" width="52.140625" style="76" bestFit="1" customWidth="1"/>
    <col min="1799" max="2050" width="11.42578125" style="76"/>
    <col min="2051" max="2051" width="21.42578125" style="76" bestFit="1" customWidth="1"/>
    <col min="2052" max="2052" width="38" style="76" bestFit="1" customWidth="1"/>
    <col min="2053" max="2053" width="35.5703125" style="76" bestFit="1" customWidth="1"/>
    <col min="2054" max="2054" width="52.140625" style="76" bestFit="1" customWidth="1"/>
    <col min="2055" max="2306" width="11.42578125" style="76"/>
    <col min="2307" max="2307" width="21.42578125" style="76" bestFit="1" customWidth="1"/>
    <col min="2308" max="2308" width="38" style="76" bestFit="1" customWidth="1"/>
    <col min="2309" max="2309" width="35.5703125" style="76" bestFit="1" customWidth="1"/>
    <col min="2310" max="2310" width="52.140625" style="76" bestFit="1" customWidth="1"/>
    <col min="2311" max="2562" width="11.42578125" style="76"/>
    <col min="2563" max="2563" width="21.42578125" style="76" bestFit="1" customWidth="1"/>
    <col min="2564" max="2564" width="38" style="76" bestFit="1" customWidth="1"/>
    <col min="2565" max="2565" width="35.5703125" style="76" bestFit="1" customWidth="1"/>
    <col min="2566" max="2566" width="52.140625" style="76" bestFit="1" customWidth="1"/>
    <col min="2567" max="2818" width="11.42578125" style="76"/>
    <col min="2819" max="2819" width="21.42578125" style="76" bestFit="1" customWidth="1"/>
    <col min="2820" max="2820" width="38" style="76" bestFit="1" customWidth="1"/>
    <col min="2821" max="2821" width="35.5703125" style="76" bestFit="1" customWidth="1"/>
    <col min="2822" max="2822" width="52.140625" style="76" bestFit="1" customWidth="1"/>
    <col min="2823" max="3074" width="11.42578125" style="76"/>
    <col min="3075" max="3075" width="21.42578125" style="76" bestFit="1" customWidth="1"/>
    <col min="3076" max="3076" width="38" style="76" bestFit="1" customWidth="1"/>
    <col min="3077" max="3077" width="35.5703125" style="76" bestFit="1" customWidth="1"/>
    <col min="3078" max="3078" width="52.140625" style="76" bestFit="1" customWidth="1"/>
    <col min="3079" max="3330" width="11.42578125" style="76"/>
    <col min="3331" max="3331" width="21.42578125" style="76" bestFit="1" customWidth="1"/>
    <col min="3332" max="3332" width="38" style="76" bestFit="1" customWidth="1"/>
    <col min="3333" max="3333" width="35.5703125" style="76" bestFit="1" customWidth="1"/>
    <col min="3334" max="3334" width="52.140625" style="76" bestFit="1" customWidth="1"/>
    <col min="3335" max="3586" width="11.42578125" style="76"/>
    <col min="3587" max="3587" width="21.42578125" style="76" bestFit="1" customWidth="1"/>
    <col min="3588" max="3588" width="38" style="76" bestFit="1" customWidth="1"/>
    <col min="3589" max="3589" width="35.5703125" style="76" bestFit="1" customWidth="1"/>
    <col min="3590" max="3590" width="52.140625" style="76" bestFit="1" customWidth="1"/>
    <col min="3591" max="3842" width="11.42578125" style="76"/>
    <col min="3843" max="3843" width="21.42578125" style="76" bestFit="1" customWidth="1"/>
    <col min="3844" max="3844" width="38" style="76" bestFit="1" customWidth="1"/>
    <col min="3845" max="3845" width="35.5703125" style="76" bestFit="1" customWidth="1"/>
    <col min="3846" max="3846" width="52.140625" style="76" bestFit="1" customWidth="1"/>
    <col min="3847" max="4098" width="11.42578125" style="76"/>
    <col min="4099" max="4099" width="21.42578125" style="76" bestFit="1" customWidth="1"/>
    <col min="4100" max="4100" width="38" style="76" bestFit="1" customWidth="1"/>
    <col min="4101" max="4101" width="35.5703125" style="76" bestFit="1" customWidth="1"/>
    <col min="4102" max="4102" width="52.140625" style="76" bestFit="1" customWidth="1"/>
    <col min="4103" max="4354" width="11.42578125" style="76"/>
    <col min="4355" max="4355" width="21.42578125" style="76" bestFit="1" customWidth="1"/>
    <col min="4356" max="4356" width="38" style="76" bestFit="1" customWidth="1"/>
    <col min="4357" max="4357" width="35.5703125" style="76" bestFit="1" customWidth="1"/>
    <col min="4358" max="4358" width="52.140625" style="76" bestFit="1" customWidth="1"/>
    <col min="4359" max="4610" width="11.42578125" style="76"/>
    <col min="4611" max="4611" width="21.42578125" style="76" bestFit="1" customWidth="1"/>
    <col min="4612" max="4612" width="38" style="76" bestFit="1" customWidth="1"/>
    <col min="4613" max="4613" width="35.5703125" style="76" bestFit="1" customWidth="1"/>
    <col min="4614" max="4614" width="52.140625" style="76" bestFit="1" customWidth="1"/>
    <col min="4615" max="4866" width="11.42578125" style="76"/>
    <col min="4867" max="4867" width="21.42578125" style="76" bestFit="1" customWidth="1"/>
    <col min="4868" max="4868" width="38" style="76" bestFit="1" customWidth="1"/>
    <col min="4869" max="4869" width="35.5703125" style="76" bestFit="1" customWidth="1"/>
    <col min="4870" max="4870" width="52.140625" style="76" bestFit="1" customWidth="1"/>
    <col min="4871" max="5122" width="11.42578125" style="76"/>
    <col min="5123" max="5123" width="21.42578125" style="76" bestFit="1" customWidth="1"/>
    <col min="5124" max="5124" width="38" style="76" bestFit="1" customWidth="1"/>
    <col min="5125" max="5125" width="35.5703125" style="76" bestFit="1" customWidth="1"/>
    <col min="5126" max="5126" width="52.140625" style="76" bestFit="1" customWidth="1"/>
    <col min="5127" max="5378" width="11.42578125" style="76"/>
    <col min="5379" max="5379" width="21.42578125" style="76" bestFit="1" customWidth="1"/>
    <col min="5380" max="5380" width="38" style="76" bestFit="1" customWidth="1"/>
    <col min="5381" max="5381" width="35.5703125" style="76" bestFit="1" customWidth="1"/>
    <col min="5382" max="5382" width="52.140625" style="76" bestFit="1" customWidth="1"/>
    <col min="5383" max="5634" width="11.42578125" style="76"/>
    <col min="5635" max="5635" width="21.42578125" style="76" bestFit="1" customWidth="1"/>
    <col min="5636" max="5636" width="38" style="76" bestFit="1" customWidth="1"/>
    <col min="5637" max="5637" width="35.5703125" style="76" bestFit="1" customWidth="1"/>
    <col min="5638" max="5638" width="52.140625" style="76" bestFit="1" customWidth="1"/>
    <col min="5639" max="5890" width="11.42578125" style="76"/>
    <col min="5891" max="5891" width="21.42578125" style="76" bestFit="1" customWidth="1"/>
    <col min="5892" max="5892" width="38" style="76" bestFit="1" customWidth="1"/>
    <col min="5893" max="5893" width="35.5703125" style="76" bestFit="1" customWidth="1"/>
    <col min="5894" max="5894" width="52.140625" style="76" bestFit="1" customWidth="1"/>
    <col min="5895" max="6146" width="11.42578125" style="76"/>
    <col min="6147" max="6147" width="21.42578125" style="76" bestFit="1" customWidth="1"/>
    <col min="6148" max="6148" width="38" style="76" bestFit="1" customWidth="1"/>
    <col min="6149" max="6149" width="35.5703125" style="76" bestFit="1" customWidth="1"/>
    <col min="6150" max="6150" width="52.140625" style="76" bestFit="1" customWidth="1"/>
    <col min="6151" max="6402" width="11.42578125" style="76"/>
    <col min="6403" max="6403" width="21.42578125" style="76" bestFit="1" customWidth="1"/>
    <col min="6404" max="6404" width="38" style="76" bestFit="1" customWidth="1"/>
    <col min="6405" max="6405" width="35.5703125" style="76" bestFit="1" customWidth="1"/>
    <col min="6406" max="6406" width="52.140625" style="76" bestFit="1" customWidth="1"/>
    <col min="6407" max="6658" width="11.42578125" style="76"/>
    <col min="6659" max="6659" width="21.42578125" style="76" bestFit="1" customWidth="1"/>
    <col min="6660" max="6660" width="38" style="76" bestFit="1" customWidth="1"/>
    <col min="6661" max="6661" width="35.5703125" style="76" bestFit="1" customWidth="1"/>
    <col min="6662" max="6662" width="52.140625" style="76" bestFit="1" customWidth="1"/>
    <col min="6663" max="6914" width="11.42578125" style="76"/>
    <col min="6915" max="6915" width="21.42578125" style="76" bestFit="1" customWidth="1"/>
    <col min="6916" max="6916" width="38" style="76" bestFit="1" customWidth="1"/>
    <col min="6917" max="6917" width="35.5703125" style="76" bestFit="1" customWidth="1"/>
    <col min="6918" max="6918" width="52.140625" style="76" bestFit="1" customWidth="1"/>
    <col min="6919" max="7170" width="11.42578125" style="76"/>
    <col min="7171" max="7171" width="21.42578125" style="76" bestFit="1" customWidth="1"/>
    <col min="7172" max="7172" width="38" style="76" bestFit="1" customWidth="1"/>
    <col min="7173" max="7173" width="35.5703125" style="76" bestFit="1" customWidth="1"/>
    <col min="7174" max="7174" width="52.140625" style="76" bestFit="1" customWidth="1"/>
    <col min="7175" max="7426" width="11.42578125" style="76"/>
    <col min="7427" max="7427" width="21.42578125" style="76" bestFit="1" customWidth="1"/>
    <col min="7428" max="7428" width="38" style="76" bestFit="1" customWidth="1"/>
    <col min="7429" max="7429" width="35.5703125" style="76" bestFit="1" customWidth="1"/>
    <col min="7430" max="7430" width="52.140625" style="76" bestFit="1" customWidth="1"/>
    <col min="7431" max="7682" width="11.42578125" style="76"/>
    <col min="7683" max="7683" width="21.42578125" style="76" bestFit="1" customWidth="1"/>
    <col min="7684" max="7684" width="38" style="76" bestFit="1" customWidth="1"/>
    <col min="7685" max="7685" width="35.5703125" style="76" bestFit="1" customWidth="1"/>
    <col min="7686" max="7686" width="52.140625" style="76" bestFit="1" customWidth="1"/>
    <col min="7687" max="7938" width="11.42578125" style="76"/>
    <col min="7939" max="7939" width="21.42578125" style="76" bestFit="1" customWidth="1"/>
    <col min="7940" max="7940" width="38" style="76" bestFit="1" customWidth="1"/>
    <col min="7941" max="7941" width="35.5703125" style="76" bestFit="1" customWidth="1"/>
    <col min="7942" max="7942" width="52.140625" style="76" bestFit="1" customWidth="1"/>
    <col min="7943" max="8194" width="11.42578125" style="76"/>
    <col min="8195" max="8195" width="21.42578125" style="76" bestFit="1" customWidth="1"/>
    <col min="8196" max="8196" width="38" style="76" bestFit="1" customWidth="1"/>
    <col min="8197" max="8197" width="35.5703125" style="76" bestFit="1" customWidth="1"/>
    <col min="8198" max="8198" width="52.140625" style="76" bestFit="1" customWidth="1"/>
    <col min="8199" max="8450" width="11.42578125" style="76"/>
    <col min="8451" max="8451" width="21.42578125" style="76" bestFit="1" customWidth="1"/>
    <col min="8452" max="8452" width="38" style="76" bestFit="1" customWidth="1"/>
    <col min="8453" max="8453" width="35.5703125" style="76" bestFit="1" customWidth="1"/>
    <col min="8454" max="8454" width="52.140625" style="76" bestFit="1" customWidth="1"/>
    <col min="8455" max="8706" width="11.42578125" style="76"/>
    <col min="8707" max="8707" width="21.42578125" style="76" bestFit="1" customWidth="1"/>
    <col min="8708" max="8708" width="38" style="76" bestFit="1" customWidth="1"/>
    <col min="8709" max="8709" width="35.5703125" style="76" bestFit="1" customWidth="1"/>
    <col min="8710" max="8710" width="52.140625" style="76" bestFit="1" customWidth="1"/>
    <col min="8711" max="8962" width="11.42578125" style="76"/>
    <col min="8963" max="8963" width="21.42578125" style="76" bestFit="1" customWidth="1"/>
    <col min="8964" max="8964" width="38" style="76" bestFit="1" customWidth="1"/>
    <col min="8965" max="8965" width="35.5703125" style="76" bestFit="1" customWidth="1"/>
    <col min="8966" max="8966" width="52.140625" style="76" bestFit="1" customWidth="1"/>
    <col min="8967" max="9218" width="11.42578125" style="76"/>
    <col min="9219" max="9219" width="21.42578125" style="76" bestFit="1" customWidth="1"/>
    <col min="9220" max="9220" width="38" style="76" bestFit="1" customWidth="1"/>
    <col min="9221" max="9221" width="35.5703125" style="76" bestFit="1" customWidth="1"/>
    <col min="9222" max="9222" width="52.140625" style="76" bestFit="1" customWidth="1"/>
    <col min="9223" max="9474" width="11.42578125" style="76"/>
    <col min="9475" max="9475" width="21.42578125" style="76" bestFit="1" customWidth="1"/>
    <col min="9476" max="9476" width="38" style="76" bestFit="1" customWidth="1"/>
    <col min="9477" max="9477" width="35.5703125" style="76" bestFit="1" customWidth="1"/>
    <col min="9478" max="9478" width="52.140625" style="76" bestFit="1" customWidth="1"/>
    <col min="9479" max="9730" width="11.42578125" style="76"/>
    <col min="9731" max="9731" width="21.42578125" style="76" bestFit="1" customWidth="1"/>
    <col min="9732" max="9732" width="38" style="76" bestFit="1" customWidth="1"/>
    <col min="9733" max="9733" width="35.5703125" style="76" bestFit="1" customWidth="1"/>
    <col min="9734" max="9734" width="52.140625" style="76" bestFit="1" customWidth="1"/>
    <col min="9735" max="9986" width="11.42578125" style="76"/>
    <col min="9987" max="9987" width="21.42578125" style="76" bestFit="1" customWidth="1"/>
    <col min="9988" max="9988" width="38" style="76" bestFit="1" customWidth="1"/>
    <col min="9989" max="9989" width="35.5703125" style="76" bestFit="1" customWidth="1"/>
    <col min="9990" max="9990" width="52.140625" style="76" bestFit="1" customWidth="1"/>
    <col min="9991" max="10242" width="11.42578125" style="76"/>
    <col min="10243" max="10243" width="21.42578125" style="76" bestFit="1" customWidth="1"/>
    <col min="10244" max="10244" width="38" style="76" bestFit="1" customWidth="1"/>
    <col min="10245" max="10245" width="35.5703125" style="76" bestFit="1" customWidth="1"/>
    <col min="10246" max="10246" width="52.140625" style="76" bestFit="1" customWidth="1"/>
    <col min="10247" max="10498" width="11.42578125" style="76"/>
    <col min="10499" max="10499" width="21.42578125" style="76" bestFit="1" customWidth="1"/>
    <col min="10500" max="10500" width="38" style="76" bestFit="1" customWidth="1"/>
    <col min="10501" max="10501" width="35.5703125" style="76" bestFit="1" customWidth="1"/>
    <col min="10502" max="10502" width="52.140625" style="76" bestFit="1" customWidth="1"/>
    <col min="10503" max="10754" width="11.42578125" style="76"/>
    <col min="10755" max="10755" width="21.42578125" style="76" bestFit="1" customWidth="1"/>
    <col min="10756" max="10756" width="38" style="76" bestFit="1" customWidth="1"/>
    <col min="10757" max="10757" width="35.5703125" style="76" bestFit="1" customWidth="1"/>
    <col min="10758" max="10758" width="52.140625" style="76" bestFit="1" customWidth="1"/>
    <col min="10759" max="11010" width="11.42578125" style="76"/>
    <col min="11011" max="11011" width="21.42578125" style="76" bestFit="1" customWidth="1"/>
    <col min="11012" max="11012" width="38" style="76" bestFit="1" customWidth="1"/>
    <col min="11013" max="11013" width="35.5703125" style="76" bestFit="1" customWidth="1"/>
    <col min="11014" max="11014" width="52.140625" style="76" bestFit="1" customWidth="1"/>
    <col min="11015" max="11266" width="11.42578125" style="76"/>
    <col min="11267" max="11267" width="21.42578125" style="76" bestFit="1" customWidth="1"/>
    <col min="11268" max="11268" width="38" style="76" bestFit="1" customWidth="1"/>
    <col min="11269" max="11269" width="35.5703125" style="76" bestFit="1" customWidth="1"/>
    <col min="11270" max="11270" width="52.140625" style="76" bestFit="1" customWidth="1"/>
    <col min="11271" max="11522" width="11.42578125" style="76"/>
    <col min="11523" max="11523" width="21.42578125" style="76" bestFit="1" customWidth="1"/>
    <col min="11524" max="11524" width="38" style="76" bestFit="1" customWidth="1"/>
    <col min="11525" max="11525" width="35.5703125" style="76" bestFit="1" customWidth="1"/>
    <col min="11526" max="11526" width="52.140625" style="76" bestFit="1" customWidth="1"/>
    <col min="11527" max="11778" width="11.42578125" style="76"/>
    <col min="11779" max="11779" width="21.42578125" style="76" bestFit="1" customWidth="1"/>
    <col min="11780" max="11780" width="38" style="76" bestFit="1" customWidth="1"/>
    <col min="11781" max="11781" width="35.5703125" style="76" bestFit="1" customWidth="1"/>
    <col min="11782" max="11782" width="52.140625" style="76" bestFit="1" customWidth="1"/>
    <col min="11783" max="12034" width="11.42578125" style="76"/>
    <col min="12035" max="12035" width="21.42578125" style="76" bestFit="1" customWidth="1"/>
    <col min="12036" max="12036" width="38" style="76" bestFit="1" customWidth="1"/>
    <col min="12037" max="12037" width="35.5703125" style="76" bestFit="1" customWidth="1"/>
    <col min="12038" max="12038" width="52.140625" style="76" bestFit="1" customWidth="1"/>
    <col min="12039" max="12290" width="11.42578125" style="76"/>
    <col min="12291" max="12291" width="21.42578125" style="76" bestFit="1" customWidth="1"/>
    <col min="12292" max="12292" width="38" style="76" bestFit="1" customWidth="1"/>
    <col min="12293" max="12293" width="35.5703125" style="76" bestFit="1" customWidth="1"/>
    <col min="12294" max="12294" width="52.140625" style="76" bestFit="1" customWidth="1"/>
    <col min="12295" max="12546" width="11.42578125" style="76"/>
    <col min="12547" max="12547" width="21.42578125" style="76" bestFit="1" customWidth="1"/>
    <col min="12548" max="12548" width="38" style="76" bestFit="1" customWidth="1"/>
    <col min="12549" max="12549" width="35.5703125" style="76" bestFit="1" customWidth="1"/>
    <col min="12550" max="12550" width="52.140625" style="76" bestFit="1" customWidth="1"/>
    <col min="12551" max="12802" width="11.42578125" style="76"/>
    <col min="12803" max="12803" width="21.42578125" style="76" bestFit="1" customWidth="1"/>
    <col min="12804" max="12804" width="38" style="76" bestFit="1" customWidth="1"/>
    <col min="12805" max="12805" width="35.5703125" style="76" bestFit="1" customWidth="1"/>
    <col min="12806" max="12806" width="52.140625" style="76" bestFit="1" customWidth="1"/>
    <col min="12807" max="13058" width="11.42578125" style="76"/>
    <col min="13059" max="13059" width="21.42578125" style="76" bestFit="1" customWidth="1"/>
    <col min="13060" max="13060" width="38" style="76" bestFit="1" customWidth="1"/>
    <col min="13061" max="13061" width="35.5703125" style="76" bestFit="1" customWidth="1"/>
    <col min="13062" max="13062" width="52.140625" style="76" bestFit="1" customWidth="1"/>
    <col min="13063" max="13314" width="11.42578125" style="76"/>
    <col min="13315" max="13315" width="21.42578125" style="76" bestFit="1" customWidth="1"/>
    <col min="13316" max="13316" width="38" style="76" bestFit="1" customWidth="1"/>
    <col min="13317" max="13317" width="35.5703125" style="76" bestFit="1" customWidth="1"/>
    <col min="13318" max="13318" width="52.140625" style="76" bestFit="1" customWidth="1"/>
    <col min="13319" max="13570" width="11.42578125" style="76"/>
    <col min="13571" max="13571" width="21.42578125" style="76" bestFit="1" customWidth="1"/>
    <col min="13572" max="13572" width="38" style="76" bestFit="1" customWidth="1"/>
    <col min="13573" max="13573" width="35.5703125" style="76" bestFit="1" customWidth="1"/>
    <col min="13574" max="13574" width="52.140625" style="76" bestFit="1" customWidth="1"/>
    <col min="13575" max="13826" width="11.42578125" style="76"/>
    <col min="13827" max="13827" width="21.42578125" style="76" bestFit="1" customWidth="1"/>
    <col min="13828" max="13828" width="38" style="76" bestFit="1" customWidth="1"/>
    <col min="13829" max="13829" width="35.5703125" style="76" bestFit="1" customWidth="1"/>
    <col min="13830" max="13830" width="52.140625" style="76" bestFit="1" customWidth="1"/>
    <col min="13831" max="14082" width="11.42578125" style="76"/>
    <col min="14083" max="14083" width="21.42578125" style="76" bestFit="1" customWidth="1"/>
    <col min="14084" max="14084" width="38" style="76" bestFit="1" customWidth="1"/>
    <col min="14085" max="14085" width="35.5703125" style="76" bestFit="1" customWidth="1"/>
    <col min="14086" max="14086" width="52.140625" style="76" bestFit="1" customWidth="1"/>
    <col min="14087" max="14338" width="11.42578125" style="76"/>
    <col min="14339" max="14339" width="21.42578125" style="76" bestFit="1" customWidth="1"/>
    <col min="14340" max="14340" width="38" style="76" bestFit="1" customWidth="1"/>
    <col min="14341" max="14341" width="35.5703125" style="76" bestFit="1" customWidth="1"/>
    <col min="14342" max="14342" width="52.140625" style="76" bestFit="1" customWidth="1"/>
    <col min="14343" max="14594" width="11.42578125" style="76"/>
    <col min="14595" max="14595" width="21.42578125" style="76" bestFit="1" customWidth="1"/>
    <col min="14596" max="14596" width="38" style="76" bestFit="1" customWidth="1"/>
    <col min="14597" max="14597" width="35.5703125" style="76" bestFit="1" customWidth="1"/>
    <col min="14598" max="14598" width="52.140625" style="76" bestFit="1" customWidth="1"/>
    <col min="14599" max="14850" width="11.42578125" style="76"/>
    <col min="14851" max="14851" width="21.42578125" style="76" bestFit="1" customWidth="1"/>
    <col min="14852" max="14852" width="38" style="76" bestFit="1" customWidth="1"/>
    <col min="14853" max="14853" width="35.5703125" style="76" bestFit="1" customWidth="1"/>
    <col min="14854" max="14854" width="52.140625" style="76" bestFit="1" customWidth="1"/>
    <col min="14855" max="15106" width="11.42578125" style="76"/>
    <col min="15107" max="15107" width="21.42578125" style="76" bestFit="1" customWidth="1"/>
    <col min="15108" max="15108" width="38" style="76" bestFit="1" customWidth="1"/>
    <col min="15109" max="15109" width="35.5703125" style="76" bestFit="1" customWidth="1"/>
    <col min="15110" max="15110" width="52.140625" style="76" bestFit="1" customWidth="1"/>
    <col min="15111" max="15362" width="11.42578125" style="76"/>
    <col min="15363" max="15363" width="21.42578125" style="76" bestFit="1" customWidth="1"/>
    <col min="15364" max="15364" width="38" style="76" bestFit="1" customWidth="1"/>
    <col min="15365" max="15365" width="35.5703125" style="76" bestFit="1" customWidth="1"/>
    <col min="15366" max="15366" width="52.140625" style="76" bestFit="1" customWidth="1"/>
    <col min="15367" max="15618" width="11.42578125" style="76"/>
    <col min="15619" max="15619" width="21.42578125" style="76" bestFit="1" customWidth="1"/>
    <col min="15620" max="15620" width="38" style="76" bestFit="1" customWidth="1"/>
    <col min="15621" max="15621" width="35.5703125" style="76" bestFit="1" customWidth="1"/>
    <col min="15622" max="15622" width="52.140625" style="76" bestFit="1" customWidth="1"/>
    <col min="15623" max="15874" width="11.42578125" style="76"/>
    <col min="15875" max="15875" width="21.42578125" style="76" bestFit="1" customWidth="1"/>
    <col min="15876" max="15876" width="38" style="76" bestFit="1" customWidth="1"/>
    <col min="15877" max="15877" width="35.5703125" style="76" bestFit="1" customWidth="1"/>
    <col min="15878" max="15878" width="52.140625" style="76" bestFit="1" customWidth="1"/>
    <col min="15879" max="16130" width="11.42578125" style="76"/>
    <col min="16131" max="16131" width="21.42578125" style="76" bestFit="1" customWidth="1"/>
    <col min="16132" max="16132" width="38" style="76" bestFit="1" customWidth="1"/>
    <col min="16133" max="16133" width="35.5703125" style="76" bestFit="1" customWidth="1"/>
    <col min="16134" max="16134" width="52.140625" style="76" bestFit="1" customWidth="1"/>
    <col min="16135" max="16384" width="11.42578125" style="76"/>
  </cols>
  <sheetData>
    <row r="2" spans="3:5" x14ac:dyDescent="0.2">
      <c r="C2" s="123" t="s">
        <v>167</v>
      </c>
      <c r="D2" s="124"/>
      <c r="E2" s="124"/>
    </row>
    <row r="3" spans="3:5" x14ac:dyDescent="0.2">
      <c r="C3" s="123" t="s">
        <v>0</v>
      </c>
      <c r="D3" s="124"/>
      <c r="E3" s="124"/>
    </row>
    <row r="4" spans="3:5" x14ac:dyDescent="0.2">
      <c r="C4" s="123" t="s">
        <v>173</v>
      </c>
      <c r="D4" s="124"/>
      <c r="E4" s="124"/>
    </row>
    <row r="5" spans="3:5" x14ac:dyDescent="0.2">
      <c r="C5" s="124" t="s">
        <v>1</v>
      </c>
      <c r="D5" s="124"/>
      <c r="E5" s="124"/>
    </row>
    <row r="7" spans="3:5" x14ac:dyDescent="0.25">
      <c r="C7" s="125" t="s">
        <v>155</v>
      </c>
      <c r="D7" s="125"/>
      <c r="E7" s="77">
        <v>2617.96716165109</v>
      </c>
    </row>
    <row r="9" spans="3:5" x14ac:dyDescent="0.25">
      <c r="C9" s="125" t="s">
        <v>156</v>
      </c>
      <c r="D9" s="125"/>
      <c r="E9" s="77">
        <v>333.74486315780376</v>
      </c>
    </row>
    <row r="11" spans="3:5" x14ac:dyDescent="0.2">
      <c r="C11" s="126" t="s">
        <v>157</v>
      </c>
      <c r="D11" s="127"/>
      <c r="E11" s="128"/>
    </row>
    <row r="13" spans="3:5" x14ac:dyDescent="0.2">
      <c r="C13" s="129" t="s">
        <v>117</v>
      </c>
      <c r="D13" s="130"/>
      <c r="E13" s="131"/>
    </row>
    <row r="15" spans="3:5" x14ac:dyDescent="0.2">
      <c r="C15" s="132" t="s">
        <v>118</v>
      </c>
      <c r="D15" s="132"/>
      <c r="E15" s="132"/>
    </row>
    <row r="16" spans="3:5" x14ac:dyDescent="0.2">
      <c r="C16" s="78" t="s">
        <v>119</v>
      </c>
      <c r="D16" s="133" t="s">
        <v>172</v>
      </c>
      <c r="E16" s="133"/>
    </row>
    <row r="17" spans="3:6" x14ac:dyDescent="0.2">
      <c r="C17" s="79" t="s">
        <v>165</v>
      </c>
      <c r="D17" s="79" t="s">
        <v>159</v>
      </c>
      <c r="E17" s="83">
        <f>'ESF 06-2021 BS'!D26</f>
        <v>518169156378.14001</v>
      </c>
    </row>
    <row r="18" spans="3:6" x14ac:dyDescent="0.2">
      <c r="C18" s="79" t="s">
        <v>165</v>
      </c>
      <c r="D18" s="79" t="s">
        <v>166</v>
      </c>
      <c r="E18" s="83">
        <f>'ESF 06-2021 BS'!D61</f>
        <v>190255282105.10004</v>
      </c>
      <c r="F18" s="97"/>
    </row>
    <row r="19" spans="3:6" x14ac:dyDescent="0.2">
      <c r="E19" s="83"/>
    </row>
    <row r="20" spans="3:6" x14ac:dyDescent="0.2">
      <c r="C20" s="134" t="s">
        <v>171</v>
      </c>
      <c r="D20" s="134"/>
      <c r="E20" s="135"/>
    </row>
    <row r="21" spans="3:6" ht="16.5" thickBot="1" x14ac:dyDescent="0.25"/>
    <row r="22" spans="3:6" ht="16.5" thickBot="1" x14ac:dyDescent="0.25">
      <c r="C22" s="95" t="s">
        <v>120</v>
      </c>
      <c r="D22" s="87">
        <f>E17/E18</f>
        <v>2.7235467559418147</v>
      </c>
      <c r="E22" s="98"/>
    </row>
    <row r="24" spans="3:6" x14ac:dyDescent="0.2">
      <c r="C24" s="122" t="s">
        <v>121</v>
      </c>
      <c r="D24" s="122"/>
      <c r="E24" s="122"/>
    </row>
    <row r="26" spans="3:6" x14ac:dyDescent="0.2">
      <c r="C26" s="136" t="s">
        <v>158</v>
      </c>
      <c r="D26" s="137"/>
      <c r="E26" s="138"/>
    </row>
    <row r="27" spans="3:6" ht="16.5" thickBot="1" x14ac:dyDescent="0.25"/>
    <row r="28" spans="3:6" ht="16.5" thickBot="1" x14ac:dyDescent="0.25">
      <c r="C28" s="82" t="s">
        <v>122</v>
      </c>
      <c r="D28" s="139" t="s">
        <v>170</v>
      </c>
      <c r="E28" s="140"/>
      <c r="F28" s="141"/>
    </row>
    <row r="30" spans="3:6" x14ac:dyDescent="0.2">
      <c r="C30" s="79" t="s">
        <v>165</v>
      </c>
      <c r="D30" s="142" t="str">
        <f>D17</f>
        <v>Activo Circulante al Mes 06-2021</v>
      </c>
      <c r="E30" s="142"/>
      <c r="F30" s="83">
        <f>E17</f>
        <v>518169156378.14001</v>
      </c>
    </row>
    <row r="31" spans="3:6" x14ac:dyDescent="0.2">
      <c r="C31" s="79" t="s">
        <v>165</v>
      </c>
      <c r="D31" s="142" t="s">
        <v>123</v>
      </c>
      <c r="E31" s="142"/>
      <c r="F31" s="111">
        <f>'ESF 06-2021 BS'!D24</f>
        <v>103205461546.52</v>
      </c>
    </row>
    <row r="32" spans="3:6" x14ac:dyDescent="0.2">
      <c r="C32" s="79" t="s">
        <v>165</v>
      </c>
      <c r="D32" s="142" t="str">
        <f>D18</f>
        <v>Pasivo Circulante al Mes 06-2021</v>
      </c>
      <c r="E32" s="142"/>
      <c r="F32" s="83">
        <f>E18</f>
        <v>190255282105.10004</v>
      </c>
    </row>
    <row r="34" spans="3:6" x14ac:dyDescent="0.2">
      <c r="C34" s="122" t="s">
        <v>121</v>
      </c>
      <c r="D34" s="122"/>
      <c r="E34" s="143"/>
      <c r="F34" s="112">
        <f>F31/F30</f>
        <v>0.19917330137497533</v>
      </c>
    </row>
    <row r="35" spans="3:6" ht="18" thickBot="1" x14ac:dyDescent="0.25">
      <c r="E35" s="79" t="s">
        <v>160</v>
      </c>
    </row>
    <row r="36" spans="3:6" ht="16.5" thickBot="1" x14ac:dyDescent="0.25">
      <c r="C36" s="80" t="s">
        <v>124</v>
      </c>
      <c r="D36" s="81">
        <f>(F30-F31)/F32</f>
        <v>2.1810889571117791</v>
      </c>
      <c r="E36" s="99">
        <f>(D36-'[1]AEF MES 5-2021'!$D$36)/'[1]AEF MES 5-2021'!$D$36</f>
        <v>0.59368461875475764</v>
      </c>
      <c r="F36" s="97"/>
    </row>
    <row r="56" spans="3:5" ht="16.5" thickBot="1" x14ac:dyDescent="0.25"/>
    <row r="57" spans="3:5" ht="16.5" thickBot="1" x14ac:dyDescent="0.25">
      <c r="C57" s="144" t="s">
        <v>168</v>
      </c>
      <c r="D57" s="145"/>
    </row>
    <row r="59" spans="3:5" x14ac:dyDescent="0.2">
      <c r="C59" s="146">
        <f>(D36-D22)/D22</f>
        <v>-0.19917330137497541</v>
      </c>
      <c r="D59" s="146"/>
      <c r="E59" s="100"/>
    </row>
    <row r="62" spans="3:5" x14ac:dyDescent="0.2">
      <c r="C62" s="122" t="s">
        <v>125</v>
      </c>
      <c r="D62" s="122"/>
      <c r="E62" s="122"/>
    </row>
    <row r="64" spans="3:5" x14ac:dyDescent="0.2">
      <c r="C64" s="147" t="s">
        <v>169</v>
      </c>
      <c r="D64" s="147"/>
      <c r="E64" s="147"/>
    </row>
    <row r="65" spans="3:6" x14ac:dyDescent="0.2">
      <c r="C65" s="79"/>
      <c r="D65" s="79"/>
      <c r="E65" s="79"/>
      <c r="F65" s="96"/>
    </row>
    <row r="66" spans="3:6" x14ac:dyDescent="0.2">
      <c r="C66" s="79" t="s">
        <v>165</v>
      </c>
      <c r="D66" s="79" t="s">
        <v>126</v>
      </c>
      <c r="E66" s="83">
        <f>'ESF 06-2021 BS'!D66</f>
        <v>223407179115.77005</v>
      </c>
      <c r="F66" s="101"/>
    </row>
    <row r="67" spans="3:6" x14ac:dyDescent="0.2">
      <c r="C67" s="79" t="s">
        <v>165</v>
      </c>
      <c r="D67" s="79" t="s">
        <v>127</v>
      </c>
      <c r="E67" s="83">
        <f>'ESF 06-2021 BS'!D37</f>
        <v>573623313341.47009</v>
      </c>
      <c r="F67" s="101">
        <f>E66/E67</f>
        <v>0.38946670039329245</v>
      </c>
    </row>
    <row r="68" spans="3:6" ht="33" x14ac:dyDescent="0.2">
      <c r="C68" s="79"/>
      <c r="D68" s="79"/>
      <c r="E68" s="86" t="s">
        <v>161</v>
      </c>
      <c r="F68" s="76">
        <f>100-38.95</f>
        <v>61.05</v>
      </c>
    </row>
    <row r="69" spans="3:6" ht="31.5" x14ac:dyDescent="0.2">
      <c r="C69" s="103" t="s">
        <v>128</v>
      </c>
      <c r="D69" s="104">
        <f>E66/E67</f>
        <v>0.38946670039329245</v>
      </c>
      <c r="E69" s="105">
        <f>(D69-'[1]AEF MES 5-2021'!$D$69)/'[1]AEF MES 5-2021'!$D$69</f>
        <v>-0.18999459638449795</v>
      </c>
      <c r="F69" s="102">
        <f>100-38.95</f>
        <v>61.05</v>
      </c>
    </row>
    <row r="70" spans="3:6" ht="16.5" thickBot="1" x14ac:dyDescent="0.25"/>
    <row r="71" spans="3:6" ht="16.5" thickBot="1" x14ac:dyDescent="0.25">
      <c r="C71" s="148" t="s">
        <v>162</v>
      </c>
      <c r="D71" s="149"/>
    </row>
    <row r="73" spans="3:6" x14ac:dyDescent="0.2">
      <c r="C73" s="122" t="s">
        <v>129</v>
      </c>
      <c r="D73" s="122"/>
      <c r="E73" s="122"/>
    </row>
    <row r="74" spans="3:6" ht="16.5" thickBot="1" x14ac:dyDescent="0.25"/>
    <row r="75" spans="3:6" ht="16.5" thickBot="1" x14ac:dyDescent="0.25">
      <c r="C75" s="144" t="s">
        <v>130</v>
      </c>
      <c r="D75" s="151"/>
      <c r="E75" s="145"/>
    </row>
    <row r="76" spans="3:6" x14ac:dyDescent="0.2">
      <c r="F76" s="96"/>
    </row>
    <row r="77" spans="3:6" x14ac:dyDescent="0.2">
      <c r="C77" s="79" t="s">
        <v>165</v>
      </c>
      <c r="D77" s="79" t="s">
        <v>131</v>
      </c>
      <c r="E77" s="83">
        <f>'ER 06-2021BS'!D10</f>
        <v>1238605266557.1401</v>
      </c>
      <c r="F77" s="106"/>
    </row>
    <row r="78" spans="3:6" x14ac:dyDescent="0.2">
      <c r="C78" s="79" t="s">
        <v>165</v>
      </c>
      <c r="D78" s="79" t="s">
        <v>16</v>
      </c>
      <c r="E78" s="83">
        <f>'ESF 06-2021 BS'!D24</f>
        <v>103205461546.52</v>
      </c>
      <c r="F78" s="97"/>
    </row>
    <row r="79" spans="3:6" ht="18" thickBot="1" x14ac:dyDescent="0.25">
      <c r="E79" s="88" t="s">
        <v>132</v>
      </c>
    </row>
    <row r="80" spans="3:6" ht="16.5" thickBot="1" x14ac:dyDescent="0.25">
      <c r="C80" s="84" t="s">
        <v>133</v>
      </c>
      <c r="D80" s="89">
        <f>E77/E78</f>
        <v>12.001353881827631</v>
      </c>
      <c r="E80" s="90">
        <f>(D80-'[1]AEF MES 5-2021'!$D$80)/'[1]AEF MES 5-2021'!$D$80</f>
        <v>1.3816526318190729</v>
      </c>
      <c r="F80" s="107"/>
    </row>
    <row r="81" spans="3:6" ht="16.5" thickBot="1" x14ac:dyDescent="0.25"/>
    <row r="82" spans="3:6" ht="16.5" thickBot="1" x14ac:dyDescent="0.25">
      <c r="C82" s="144" t="s">
        <v>134</v>
      </c>
      <c r="D82" s="151"/>
      <c r="E82" s="145"/>
    </row>
    <row r="84" spans="3:6" x14ac:dyDescent="0.2">
      <c r="C84" s="79" t="s">
        <v>165</v>
      </c>
      <c r="D84" s="79" t="s">
        <v>135</v>
      </c>
      <c r="E84" s="83">
        <f>'ESF 06-2021 BS'!D20</f>
        <v>176524502208.42001</v>
      </c>
    </row>
    <row r="85" spans="3:6" x14ac:dyDescent="0.2">
      <c r="C85" s="79" t="s">
        <v>165</v>
      </c>
      <c r="D85" s="79" t="s">
        <v>136</v>
      </c>
      <c r="E85" s="83">
        <f>'ER 06-2021BS'!D10/365</f>
        <v>3393439086.4579182</v>
      </c>
    </row>
    <row r="86" spans="3:6" ht="16.5" thickBot="1" x14ac:dyDescent="0.25">
      <c r="F86" s="96"/>
    </row>
    <row r="87" spans="3:6" ht="32.25" thickBot="1" x14ac:dyDescent="0.25">
      <c r="C87" s="113" t="s">
        <v>137</v>
      </c>
      <c r="D87" s="114">
        <f>E84/E85</f>
        <v>52.019351964462935</v>
      </c>
      <c r="E87" s="115" t="s">
        <v>138</v>
      </c>
      <c r="F87" s="108"/>
    </row>
    <row r="88" spans="3:6" ht="16.5" thickBot="1" x14ac:dyDescent="0.25"/>
    <row r="89" spans="3:6" x14ac:dyDescent="0.2">
      <c r="C89" s="152" t="s">
        <v>163</v>
      </c>
      <c r="D89" s="153"/>
    </row>
    <row r="90" spans="3:6" x14ac:dyDescent="0.2">
      <c r="C90" s="154"/>
      <c r="D90" s="155"/>
    </row>
    <row r="91" spans="3:6" ht="16.5" thickBot="1" x14ac:dyDescent="0.25">
      <c r="C91" s="156"/>
      <c r="D91" s="157"/>
    </row>
    <row r="92" spans="3:6" ht="16.5" thickBot="1" x14ac:dyDescent="0.25"/>
    <row r="93" spans="3:6" ht="16.5" thickBot="1" x14ac:dyDescent="0.25">
      <c r="C93" s="144" t="s">
        <v>139</v>
      </c>
      <c r="D93" s="151"/>
      <c r="E93" s="145"/>
    </row>
    <row r="95" spans="3:6" x14ac:dyDescent="0.2">
      <c r="C95" s="79" t="s">
        <v>165</v>
      </c>
      <c r="D95" s="79" t="s">
        <v>136</v>
      </c>
      <c r="E95" s="83">
        <f>'ER 06-2021BS'!D10</f>
        <v>1238605266557.1401</v>
      </c>
    </row>
    <row r="96" spans="3:6" x14ac:dyDescent="0.2">
      <c r="C96" s="79" t="s">
        <v>165</v>
      </c>
      <c r="D96" s="79" t="s">
        <v>19</v>
      </c>
      <c r="E96" s="83">
        <f>'ESF 06-2021 BS'!D35</f>
        <v>52818202828.550003</v>
      </c>
    </row>
    <row r="97" spans="3:6" ht="16.5" thickBot="1" x14ac:dyDescent="0.25"/>
    <row r="98" spans="3:6" ht="32.25" thickBot="1" x14ac:dyDescent="0.25">
      <c r="C98" s="84" t="s">
        <v>140</v>
      </c>
      <c r="D98" s="92">
        <f>E95/E96</f>
        <v>23.450348558388143</v>
      </c>
    </row>
    <row r="99" spans="3:6" ht="16.5" thickBot="1" x14ac:dyDescent="0.25"/>
    <row r="100" spans="3:6" x14ac:dyDescent="0.2">
      <c r="C100" s="158" t="s">
        <v>164</v>
      </c>
      <c r="D100" s="159"/>
      <c r="E100" s="160"/>
    </row>
    <row r="101" spans="3:6" ht="16.5" thickBot="1" x14ac:dyDescent="0.25">
      <c r="C101" s="161"/>
      <c r="D101" s="162"/>
      <c r="E101" s="163"/>
    </row>
    <row r="102" spans="3:6" ht="16.5" thickBot="1" x14ac:dyDescent="0.25"/>
    <row r="103" spans="3:6" ht="16.5" thickBot="1" x14ac:dyDescent="0.25">
      <c r="C103" s="144" t="s">
        <v>141</v>
      </c>
      <c r="D103" s="151"/>
      <c r="E103" s="145"/>
    </row>
    <row r="104" spans="3:6" ht="16.5" thickBot="1" x14ac:dyDescent="0.25"/>
    <row r="105" spans="3:6" ht="16.5" thickBot="1" x14ac:dyDescent="0.25">
      <c r="C105" s="144" t="s">
        <v>142</v>
      </c>
      <c r="D105" s="151"/>
      <c r="E105" s="164"/>
    </row>
    <row r="106" spans="3:6" x14ac:dyDescent="0.2">
      <c r="E106" s="79"/>
      <c r="F106" s="96"/>
    </row>
    <row r="107" spans="3:6" x14ac:dyDescent="0.2">
      <c r="C107" s="79" t="s">
        <v>165</v>
      </c>
      <c r="D107" s="109" t="s">
        <v>143</v>
      </c>
      <c r="E107" s="83">
        <f>'ER 06-2021BS'!D20</f>
        <v>553271081658.74011</v>
      </c>
      <c r="F107" s="101"/>
    </row>
    <row r="108" spans="3:6" x14ac:dyDescent="0.2">
      <c r="C108" s="79" t="s">
        <v>165</v>
      </c>
      <c r="D108" s="109" t="s">
        <v>127</v>
      </c>
      <c r="E108" s="83">
        <f>'ESF 06-2021 BS'!D37</f>
        <v>573623313341.47009</v>
      </c>
      <c r="F108" s="101"/>
    </row>
    <row r="109" spans="3:6" ht="18" thickBot="1" x14ac:dyDescent="0.25">
      <c r="E109" s="94" t="s">
        <v>144</v>
      </c>
    </row>
    <row r="110" spans="3:6" ht="34.5" customHeight="1" thickBot="1" x14ac:dyDescent="0.25">
      <c r="C110" s="84" t="s">
        <v>145</v>
      </c>
      <c r="D110" s="93">
        <f>E107/E108</f>
        <v>0.96451986659298383</v>
      </c>
      <c r="E110" s="91">
        <f>(D110-'[1]AEF MES 5-2021'!$D$110)/'[1]AEF MES 5-2021'!$D$110</f>
        <v>0.24795706179216032</v>
      </c>
      <c r="F110" s="110"/>
    </row>
    <row r="111" spans="3:6" ht="16.5" thickBot="1" x14ac:dyDescent="0.25"/>
    <row r="112" spans="3:6" ht="16.5" thickBot="1" x14ac:dyDescent="0.25">
      <c r="C112" s="144" t="s">
        <v>146</v>
      </c>
      <c r="D112" s="151"/>
      <c r="E112" s="145"/>
    </row>
    <row r="114" spans="3:5" x14ac:dyDescent="0.2">
      <c r="C114" s="79" t="s">
        <v>165</v>
      </c>
      <c r="D114" s="79" t="s">
        <v>147</v>
      </c>
      <c r="E114" s="83">
        <f>'ER 06-2021BS'!D12</f>
        <v>1235737445738.53</v>
      </c>
    </row>
    <row r="115" spans="3:5" x14ac:dyDescent="0.2">
      <c r="C115" s="79" t="s">
        <v>165</v>
      </c>
      <c r="D115" s="79" t="s">
        <v>127</v>
      </c>
      <c r="E115" s="83">
        <f>E108</f>
        <v>573623313341.47009</v>
      </c>
    </row>
    <row r="116" spans="3:5" ht="16.5" thickBot="1" x14ac:dyDescent="0.25"/>
    <row r="117" spans="3:5" ht="32.25" thickBot="1" x14ac:dyDescent="0.25">
      <c r="C117" s="84" t="s">
        <v>148</v>
      </c>
      <c r="D117" s="85">
        <f>E114/E115</f>
        <v>2.154266427108956</v>
      </c>
    </row>
    <row r="118" spans="3:5" ht="16.5" thickBot="1" x14ac:dyDescent="0.25"/>
    <row r="119" spans="3:5" ht="16.5" thickBot="1" x14ac:dyDescent="0.25">
      <c r="C119" s="144" t="s">
        <v>149</v>
      </c>
      <c r="D119" s="151"/>
      <c r="E119" s="145"/>
    </row>
    <row r="121" spans="3:5" x14ac:dyDescent="0.2">
      <c r="C121" s="79" t="s">
        <v>165</v>
      </c>
      <c r="D121" s="79" t="s">
        <v>147</v>
      </c>
      <c r="E121" s="83">
        <f>'ER 06-2021BS'!D12</f>
        <v>1235737445738.53</v>
      </c>
    </row>
    <row r="122" spans="3:5" x14ac:dyDescent="0.2">
      <c r="C122" s="79" t="s">
        <v>165</v>
      </c>
      <c r="D122" s="79" t="s">
        <v>150</v>
      </c>
      <c r="E122" s="83">
        <f>'ESF 06-2021 BS'!D76</f>
        <v>350216134225.69971</v>
      </c>
    </row>
    <row r="123" spans="3:5" ht="16.5" thickBot="1" x14ac:dyDescent="0.25"/>
    <row r="124" spans="3:5" ht="32.25" thickBot="1" x14ac:dyDescent="0.25">
      <c r="C124" s="84" t="s">
        <v>151</v>
      </c>
      <c r="D124" s="85">
        <f>E121/E122</f>
        <v>3.5284994749617926</v>
      </c>
    </row>
    <row r="131" spans="4:5" x14ac:dyDescent="0.2">
      <c r="D131" s="150" t="s">
        <v>152</v>
      </c>
      <c r="E131" s="150"/>
    </row>
    <row r="132" spans="4:5" x14ac:dyDescent="0.2">
      <c r="D132" s="150" t="s">
        <v>153</v>
      </c>
      <c r="E132" s="150"/>
    </row>
    <row r="133" spans="4:5" x14ac:dyDescent="0.2">
      <c r="D133" s="150" t="s">
        <v>154</v>
      </c>
      <c r="E133" s="150"/>
    </row>
  </sheetData>
  <mergeCells count="36">
    <mergeCell ref="D133:E133"/>
    <mergeCell ref="C75:E75"/>
    <mergeCell ref="C82:E82"/>
    <mergeCell ref="C89:D91"/>
    <mergeCell ref="C93:E93"/>
    <mergeCell ref="C100:E101"/>
    <mergeCell ref="C103:E103"/>
    <mergeCell ref="C105:E105"/>
    <mergeCell ref="C112:E112"/>
    <mergeCell ref="C119:E119"/>
    <mergeCell ref="D131:E131"/>
    <mergeCell ref="D132:E132"/>
    <mergeCell ref="C73:E73"/>
    <mergeCell ref="C26:E26"/>
    <mergeCell ref="D28:F28"/>
    <mergeCell ref="D30:E30"/>
    <mergeCell ref="D31:E31"/>
    <mergeCell ref="D32:E32"/>
    <mergeCell ref="C34:E34"/>
    <mergeCell ref="C57:D57"/>
    <mergeCell ref="C59:D59"/>
    <mergeCell ref="C62:E62"/>
    <mergeCell ref="C64:E64"/>
    <mergeCell ref="C71:D71"/>
    <mergeCell ref="C24:E24"/>
    <mergeCell ref="C2:E2"/>
    <mergeCell ref="C3:E3"/>
    <mergeCell ref="C4:E4"/>
    <mergeCell ref="C5:E5"/>
    <mergeCell ref="C7:D7"/>
    <mergeCell ref="C9:D9"/>
    <mergeCell ref="C11:E11"/>
    <mergeCell ref="C13:E13"/>
    <mergeCell ref="C15:E15"/>
    <mergeCell ref="D16:E16"/>
    <mergeCell ref="C20:E20"/>
  </mergeCells>
  <pageMargins left="0.7" right="0.7" top="0.75" bottom="0.75" header="0.3" footer="0.3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ESF 06-2021 BS</vt:lpstr>
      <vt:lpstr>ER 06-2021BS</vt:lpstr>
      <vt:lpstr>AEF MES JUNIO 2021</vt:lpstr>
      <vt:lpstr>'ER 06-2021BS'!Área_de_impresión</vt:lpstr>
      <vt:lpstr>'ER 06-2021BS'!Títulos_a_imprimir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ENRIQUE NANEZ RODRIGUEZ</cp:lastModifiedBy>
  <dcterms:created xsi:type="dcterms:W3CDTF">2021-07-23T14:05:23Z</dcterms:created>
  <dcterms:modified xsi:type="dcterms:W3CDTF">2026-10-01T18:00:07Z</dcterms:modified>
</cp:coreProperties>
</file>